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520" windowHeight="11835" activeTab="0"/>
  </bookViews>
  <sheets>
    <sheet name="umowy" sheetId="1" r:id="rId1"/>
  </sheets>
  <definedNames>
    <definedName name="_xlnm.Print_Area" localSheetId="0">'umowy'!$A$2:$N$176</definedName>
    <definedName name="_xlnm.Print_Titles" localSheetId="0">'umowy'!$11:$13</definedName>
  </definedNames>
  <calcPr fullCalcOnLoad="1"/>
</workbook>
</file>

<file path=xl/sharedStrings.xml><?xml version="1.0" encoding="utf-8"?>
<sst xmlns="http://schemas.openxmlformats.org/spreadsheetml/2006/main" count="258" uniqueCount="136">
  <si>
    <t>Miasto Kielce</t>
  </si>
  <si>
    <t>Wykaz umów, których realizacja w roku budżetowym i w latach następnych jest niezbędna dla zapewnienia ciągłości</t>
  </si>
  <si>
    <t>działania jednostki i których płatność przypada w okresie dłuższym niż rok</t>
  </si>
  <si>
    <t>w zł</t>
  </si>
  <si>
    <t>Lp.</t>
  </si>
  <si>
    <t>Nazwa i cel przedsięwzięcia</t>
  </si>
  <si>
    <t>Okres                 realizacji</t>
  </si>
  <si>
    <t xml:space="preserve">Dział </t>
  </si>
  <si>
    <t>Przewidywane nakłady i źródła finansowania</t>
  </si>
  <si>
    <t>Źródło</t>
  </si>
  <si>
    <t>Łączne nakłady finansowe</t>
  </si>
  <si>
    <t>Stopień realizacji  przedsięwzięć          %                                  7:6</t>
  </si>
  <si>
    <t>Stopień realizacji  przedsięwzięć %                                               11:10</t>
  </si>
  <si>
    <t>Uwagi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</si>
  <si>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</si>
  <si>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</si>
  <si>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</si>
  <si>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</si>
  <si>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</si>
  <si>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</si>
  <si>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</si>
  <si>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</si>
  <si>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</si>
  <si>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</si>
  <si>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</si>
  <si>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</si>
  <si>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</si>
  <si>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A</t>
  </si>
  <si>
    <t>Ogółem przedsięwzięcia:</t>
  </si>
  <si>
    <t>- środki własne miasta</t>
  </si>
  <si>
    <t>- środki inne</t>
  </si>
  <si>
    <t>I.</t>
  </si>
  <si>
    <t>Ogółem przedsięwzięcia bieżące:</t>
  </si>
  <si>
    <t>1.</t>
  </si>
  <si>
    <t>WYDZIAŁ EDUKACJI, KULTURY I SPORTU</t>
  </si>
  <si>
    <t>Wartość przedsięwzięcia:</t>
  </si>
  <si>
    <t>2.</t>
  </si>
  <si>
    <t>3.</t>
  </si>
  <si>
    <t>2011 - 2018</t>
  </si>
  <si>
    <t>Rok 2012</t>
  </si>
  <si>
    <t>MIEJSKI OŚRODEK POMOCY RODZINIE</t>
  </si>
  <si>
    <t>Przedsięwzięcie: Bieżące funkcjonowanie Domów Pomocy Społecznej, Domu dla Matek z Małoletnimi Dziećmi i Kobiet w Ciąży</t>
  </si>
  <si>
    <t>Cel: Zapewnienie całodobowej opieki nad osobami starszymi, niepełnosprawnymi i obłożnie chorymi. Zapewnienie całodobowej opieki matkom z dziećmi.</t>
  </si>
  <si>
    <t>Przedsięwzięcie: Bieżące funkcjonowanie Miejskiego Ośrodka Pomocy Rodzinie</t>
  </si>
  <si>
    <t>Cel: Udzielanie pomocy i wsparcia osobom potrzebujacym</t>
  </si>
  <si>
    <t xml:space="preserve"> -środki wlasne miasta</t>
  </si>
  <si>
    <t xml:space="preserve"> -środki inne</t>
  </si>
  <si>
    <t>Plan na początek  roku</t>
  </si>
  <si>
    <t>Przedsięwzięcie: Bieżące funkcjonowanie Placówek Opiekuńczo - Wychowawczych, Ośrodka Adopcyjno - Opiekuńczego, Miejskiej Kuchni Cateringowej, Ośrodka Rodzinnej Pieczy Zastępczej</t>
  </si>
  <si>
    <t>Cel: Zapewnienie całodobowej opieki dzieciom oraz zapewnienie gorących posiłków dla potrzebujących. Wspieranie i szkolenie rodzin zastępczych.</t>
  </si>
  <si>
    <t>Przedsiewzięcie: Bieżące funkcjonowanie Urzędu Miasta i ZOiIUM</t>
  </si>
  <si>
    <t>Cel: Zapewnienie bieżącego funkcjonowania Urzędu Miasta</t>
  </si>
  <si>
    <t>2011-2018</t>
  </si>
  <si>
    <t>ZAKŁAD OBSŁUGI I INFORMATYKI URZĘDU MIASTA KIELCE</t>
  </si>
  <si>
    <t>Wydatki obejmowały:
1/ opłaty za dostawę mediów (wody, energii elektrycznej i cieplnej) do budynków przy ul. Rynek 1, Strycharskiej 6 oraz do wynajmowanych pomieszczeń przy ul. Koziej (dla BPP), przy ul. Szymanowskiego 6 ( Wydział SO), do biura Przedstawicielstwa Kielc w Gotha,
2/ odprowadzenie ścieków z w/w nieruchomości,
3/ opłaty za usługi dostępu do sieci Internet,
4/ opłaty za usługi telekomunikacyjne w ruchomej i stacjonarnej sieci telefonicznej,
5/ opłaty z tytułu czynszu za wynajmowane pomieszczenia przy ul. Koziej na potrzeby BPP i przy Al. IX Wieków Kielc na potrzeby ODG i K
6/ opłaty za ubezpieczenie majątku - wniesiono opłatę roczną.</t>
  </si>
  <si>
    <t>Geopark Kielce</t>
  </si>
  <si>
    <t>W zakresie wydatków poniesiono opłaty za zakup energi elektrycznej, c.o.,wody, wywozu śmieci, opłaty za telefon stacjonarny i komórkowy oraz za usługi radcy prawnego.</t>
  </si>
  <si>
    <t>Przedsięwzięcie:</t>
  </si>
  <si>
    <t>Bieżące funkcjonowanie Geoparku Kielce</t>
  </si>
  <si>
    <t>Cel:</t>
  </si>
  <si>
    <t>Promowanie walorów geologicznych Miasta Kielce</t>
  </si>
  <si>
    <t>Komenda Straży Miejskiej w Kielcach</t>
  </si>
  <si>
    <t>Bieżące funkcjonowanie Komendy Straży Miejskiej</t>
  </si>
  <si>
    <t>Zapewnienie porządku publicznego</t>
  </si>
  <si>
    <t>MIEJSKI URZĄD PRACY</t>
  </si>
  <si>
    <t xml:space="preserve">Bieżące funkcjonowanie Miejskiego Urzędu Pracy </t>
  </si>
  <si>
    <t>Przeciwdziałanie bezrobociu poprzez aktywizację zawodową osób bezrobotnych i poszukujących pracy</t>
  </si>
  <si>
    <t>MIEJSKI ZARZĄD BUDYNKÓW</t>
  </si>
  <si>
    <t>Bieżące funkcjonowanie Miejskiego Zarządu Budynków</t>
  </si>
  <si>
    <t>Cel: Zarządzanie mieszkaniowym zasobem Gminy Kielce</t>
  </si>
  <si>
    <t>MIEJSKI ZARZĄD DRÓG</t>
  </si>
  <si>
    <t>Bieżące funkcjonowanie Miejskiego Zarządu Dróg</t>
  </si>
  <si>
    <t>Cel: Wykonywanie zadań statutowych zarządcy dróg na terenie Miasta</t>
  </si>
  <si>
    <t xml:space="preserve">W ramach przedsięwzięcia podpisane są następujące umowy: Poczta Polska - przesyłki listowe, PKN Orlen - tankowanie samochodów służbowych, Telefonia: TP SA oraz Polkomtel, wynajem powierzchni biurowej od MZB - Strefa Płatnego </t>
  </si>
  <si>
    <t>POWIATOWY INSPEKTORAT NADZORU BUDOWLANEGO DLA MIASTA KIELCE</t>
  </si>
  <si>
    <t>Bieżące funkcjonowanie Powiatowego Inspektoratu Nadzoru Budowlanego dla Miasta Kielce</t>
  </si>
  <si>
    <t>Cel: Zapewnienie przestrzegania prawa w procesie budowlanym</t>
  </si>
  <si>
    <t>WYDZIAŁ BUDŻETU</t>
  </si>
  <si>
    <t>Koszty obsługi bankowej</t>
  </si>
  <si>
    <t>Cel: Zapewnienie sprawnej obsługi finansowej Urzędu Miasta Kielce</t>
  </si>
  <si>
    <t>Weryfikacja ratingu dla Miasta Kielce</t>
  </si>
  <si>
    <t>Wydatki na koszty prowizji i opłaty bankowe</t>
  </si>
  <si>
    <t>Środki wydatkowano na aktualizację ratingu Miasta przeprowadzoną przez firmę ratingową</t>
  </si>
  <si>
    <t>Podtrzymywanie ratingu Miasta na skali krajowej Polski oraz skali międzynarodowej</t>
  </si>
  <si>
    <t xml:space="preserve">Bieżące funkcjonowanie jednostek systemu oświaty - Zadania Powiatu </t>
  </si>
  <si>
    <t>Zapewnienie optymalnych standardów placówkom oświatowo-wychowawczym umożliwiających im funkcjonowanie w granicach obowiązujących przepisów prawa.</t>
  </si>
  <si>
    <t xml:space="preserve"> - środki wlasne miasta</t>
  </si>
  <si>
    <t>Bieżące funkcjonowanie jednostek systemu oświaty - Zadania Gminy</t>
  </si>
  <si>
    <t xml:space="preserve">Bieżące funkcjonowanie Świętokrzyskiego Centrum Profilaktyki i Edukacji  </t>
  </si>
  <si>
    <t>Realizacja GPPPiRPA oraz PN</t>
  </si>
  <si>
    <t xml:space="preserve">Bieżące funkcjonowanie Żłobków Samorządowych  </t>
  </si>
  <si>
    <t>Zapewnienie specjalistycznej opieki dzieciom do 3 lat</t>
  </si>
  <si>
    <t>WYDZIAŁ ZARZĄDZANIA KRYZYSOWEGO I BEZPIECZEŃSTWA</t>
  </si>
  <si>
    <t>Bieżące funkcjonowanie Komendy Miejskiej Państwowej Straży Pożarnej</t>
  </si>
  <si>
    <t xml:space="preserve">Zapewnienie gotowości w zakresie ochrony przeciwpożarowej </t>
  </si>
  <si>
    <t>Środki wydatkowano na zakup paliwa i oleju napędowego do sprzętu i pojazdów, energię elektryczną, cieplną, gaz, wodę, odprowadzanie ścieków, wywóz odpadów komunalnych, usługi pocztowe, obsługę prawną dla potrzeb KMPSP, opłaty za dostęp do sieci Internet, opłaty z tyt. usług telekomunikacyjnych świadczonych w stacjonarnej i ruchomej publicznej sieci telefonicznej.</t>
  </si>
  <si>
    <t>ZARZĄD TRANSPORTU MIEJSKIEGO W KIELCACH</t>
  </si>
  <si>
    <t>Bieżące utrzymanie Zarządu Transportu Miejskiego w Kielcach</t>
  </si>
  <si>
    <t>Zarządzanie i koordynacja komunikacją publiczną</t>
  </si>
  <si>
    <t>Dotyczy wydatków na czynsze, media w tym energia elektryczna, opłaty za telefony stacjonarne i komórkowe oraz uslugi internetowe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</si>
  <si>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</si>
  <si>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</si>
  <si>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</si>
  <si>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</si>
  <si>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</si>
  <si>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</si>
  <si>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</si>
  <si>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</si>
  <si>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</si>
  <si>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Wydatki dotyczą pokrycia kosztów na dostawy energii, gazu, wody, usług telefonii komórkowej i stacjonarnej, opłaty radiowe i telewizyjne, usługi dostępu do sieci internet oraz koszty i proweizje bankowe</t>
  </si>
  <si>
    <t>Wydatki obejmują popkrycie kosztów zawartych umów na dostawe energii elektrycznej i cieplnej, wody, opłaty z tytułu zakupu usług telekomunikacyjnych, telefonii stacjonarnej i dostępu do sieci internet, usługi w zakresie komunalnym (ścieki), opłaty MPO, usługi dotyczące monitoringu i informatyczne</t>
  </si>
  <si>
    <t>Przedsięwzięcie to obejmuje pokrycie kosztów zawartych umów na dostawy energii elektrycznej, cieplnej, gazu i wody, usługi w zakresie komunalnym (ścieki), opłaty MPO, monitoringu i informatyczne, dostepu do sieci internet, zakup usług telekomunikacyjnych telefonii stacjonarnej</t>
  </si>
  <si>
    <t>Wykazane przedsięwzięcia dotyczą opłat za media  w tym: energię elektryczną, energię cieplną, dostawę wody) i są ściśle związane z bieżącą działalnością Miejskiego Urzędu Pracy w Kielcach.</t>
  </si>
  <si>
    <t>Zrealizowano zakup energii elektrycznej, gazu,  dostawy wody i odprowadzania ścieków, dozorowanie nieruchomości, zakup usług pocztowych, informatycznych, prawnych, telekominikacyjnych, bhp, dostępu do sieci internetowej, ubezpieczenie wyposażenia.</t>
  </si>
  <si>
    <t>Planowane wydatki                      po zmianach                          na 31.12.2012</t>
  </si>
  <si>
    <t>Wydatki poniesione                do dnia               31.12.2012</t>
  </si>
  <si>
    <t>Wykonanie na dzień 31.12.2012</t>
  </si>
  <si>
    <t>Badanie sprawozdania finansowego Miasta Kielce</t>
  </si>
  <si>
    <t>Sprawdzenie rzetelności prowadzenia ksiąg rachunkowych</t>
  </si>
  <si>
    <t>2012-2013</t>
  </si>
  <si>
    <t>Wartośc przedsięwzięcia</t>
  </si>
  <si>
    <t xml:space="preserve"> - środki własne miasta</t>
  </si>
  <si>
    <t xml:space="preserve">Przedsięwzięcie </t>
  </si>
  <si>
    <t>Rejestr dłużników ERIF</t>
  </si>
  <si>
    <t>Zwiększenie skuteczności działań windykacyjnych</t>
  </si>
  <si>
    <t>Wartość przedsięwzięcia</t>
  </si>
  <si>
    <t>Wydatki związane z energią elektryczną i cieplną, woda, gaz, wywóz nieczystości, ścieki, opłaty i prowizje bankowe, usługi pocztowe, usługi kominiarskie, utylizacja odpadów w Domach Pomocy Społecznej, Domu dla Matek z Małoletnimi Dziećmi i Kobiet w Ciąży.</t>
  </si>
  <si>
    <t>Wydatki związane z energią elektryczną i cieplną, woda, gaz, wywóz nieczystości, ścieki w Miejskim Ośrodku Pomocy Rodzinie .</t>
  </si>
  <si>
    <t>Wydatki związane z energią elektryczną i cieplną, woda, gaz, wywóz nieczystości, ścieki, opłaty i prowizje bankowe, usługi pocztowe, w Placówkach Opiekuńczo - Wychowawczych, Ośrodku Rodzinnej Pieczy Zastępczej, Miejskiej Kuchni Cateringowej .</t>
  </si>
  <si>
    <t>Monitorowanie informacji na temat podmiotów gospodarczych</t>
  </si>
  <si>
    <t>Celem badania jest wyrażenie opinii biegłego rewidenta o zgodności z wymagającymi zastosowania zasadami rachunkowości</t>
  </si>
  <si>
    <t>Tabela Nr 4</t>
  </si>
  <si>
    <t xml:space="preserve">Środki przeznaczono m.in. na zakup paliwa do pojazdów służbowych, zakup energii elektrycznej, wody i gazu oraz opłaty za centralne ogrzewanie, </t>
  </si>
  <si>
    <t>zakup usług zdrowotnych-badania profilaktyczne pracowników, opłaty za usługi pocztowe i RTV, opłaty za ścieki i wywóz nieczystości, opłaty za usługi sprzątania, opłaty za przydział częstotliwości, opłaty za dostęp do sieci Internet, opłaty za usługi telekomunikacyjne telefonii komórkowej i stacjonarnej, koszty wynajmu pomieszczeń w Komendzie Wojewódzkiej Policji na potrzeby przetrzymywania psów patrolowych, opłaty za ubezpieczenie pojazdów służbowych i budynków, opłatę za trwały zarząd nieruchomością, wynagrodzenie bezosobowe z tyt. umowy zlecenia na usługi      z zakresu bhp</t>
  </si>
  <si>
    <t xml:space="preserve"> wynajmowany lokal; opłaty za kartę bankomatową,  badania okresowe pracowników , opłaty za telefon i Internet, ubezpieczenie OC, AC i NW za samochody służbowe oraz na odnowienie licencji za zakupione programy komputerowe</t>
  </si>
  <si>
    <t>Środki  wydatkowano na zapłacenie faktur za czynsz, energię elektryczną, energię cieplną, wodę i koszty administracyjne za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</si>
</sst>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\ _z_ł_-;_-@_-"/>
    <numFmt numFmtId="167" formatCode="_-* #,##0.0\ _z_ł_-;\-* #,##0.0\ _z_ł_-;_-* &quot;-&quot;\ _z_ł_-;_-@_-"/>
    <numFmt numFmtId="168" formatCode="_-* #,##0.00\ _z_ł_-;\-* #,##0.00\ _z_ł_-;_-* &quot;-&quot;\ _z_ł_-;_-@_-"/>
    <numFmt numFmtId="169" formatCode="_-* #,##0.000\ _z_ł_-;\-* #,##0.000\ _z_ł_-;_-* &quot;-&quot;??\ _z_ł_-;_-@_-"/>
    <numFmt numFmtId="170" formatCode="[$-415]d\ mmmm\ yyyy"/>
    <numFmt numFmtId="171" formatCode="#,##0.000"/>
    <numFmt numFmtId="172" formatCode="_-* #,##0.0\ _z_ł_-;\-* #,##0.0\ _z_ł_-;_-* &quot;-&quot;??\ _z_ł_-;_-@_-"/>
    <numFmt numFmtId="173" formatCode="#,##0_ ;\-#,##0\ "/>
    <numFmt numFmtId="174" formatCode="_-* #,##0\ _z_ł_-;\-* #,##0\ _z_ł_-;_-* &quot;-&quot;??\ _z_ł_-;_-@_-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8.5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.5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rgb="FFFF0000"/>
      <name val="Arial"/>
      <family val="2"/>
    </font>
    <font>
      <sz val="7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1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 wrapText="1"/>
    </xf>
    <xf numFmtId="43" fontId="2" fillId="34" borderId="12" xfId="0" applyNumberFormat="1" applyFont="1" applyFill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5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43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vertical="center"/>
    </xf>
    <xf numFmtId="4" fontId="2" fillId="35" borderId="14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/>
    </xf>
    <xf numFmtId="165" fontId="4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14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73" fontId="4" fillId="33" borderId="11" xfId="0" applyNumberFormat="1" applyFont="1" applyFill="1" applyBorder="1" applyAlignment="1">
      <alignment horizontal="right" vertical="center"/>
    </xf>
    <xf numFmtId="173" fontId="2" fillId="33" borderId="11" xfId="0" applyNumberFormat="1" applyFont="1" applyFill="1" applyBorder="1" applyAlignment="1">
      <alignment horizontal="right" vertical="center"/>
    </xf>
    <xf numFmtId="173" fontId="2" fillId="33" borderId="14" xfId="0" applyNumberFormat="1" applyFont="1" applyFill="1" applyBorder="1" applyAlignment="1">
      <alignment horizontal="right" vertical="center"/>
    </xf>
    <xf numFmtId="173" fontId="2" fillId="0" borderId="17" xfId="0" applyNumberFormat="1" applyFont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173" fontId="2" fillId="0" borderId="11" xfId="0" applyNumberFormat="1" applyFont="1" applyBorder="1" applyAlignment="1">
      <alignment horizontal="right" vertical="center"/>
    </xf>
    <xf numFmtId="173" fontId="2" fillId="0" borderId="15" xfId="0" applyNumberFormat="1" applyFont="1" applyBorder="1" applyAlignment="1">
      <alignment horizontal="right" vertical="center"/>
    </xf>
    <xf numFmtId="173" fontId="2" fillId="0" borderId="17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73" fontId="2" fillId="0" borderId="15" xfId="0" applyNumberFormat="1" applyFont="1" applyFill="1" applyBorder="1" applyAlignment="1">
      <alignment horizontal="right" vertical="center"/>
    </xf>
    <xf numFmtId="173" fontId="5" fillId="0" borderId="11" xfId="0" applyNumberFormat="1" applyFont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2" fillId="0" borderId="12" xfId="0" applyNumberFormat="1" applyFont="1" applyBorder="1" applyAlignment="1">
      <alignment horizontal="right" vertical="center"/>
    </xf>
    <xf numFmtId="173" fontId="2" fillId="34" borderId="12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4" fontId="46" fillId="35" borderId="10" xfId="0" applyNumberFormat="1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vertical="center"/>
    </xf>
    <xf numFmtId="4" fontId="46" fillId="33" borderId="10" xfId="0" applyNumberFormat="1" applyFont="1" applyFill="1" applyBorder="1" applyAlignment="1">
      <alignment vertical="center"/>
    </xf>
    <xf numFmtId="165" fontId="46" fillId="33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7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3" fontId="2" fillId="0" borderId="12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43" fontId="2" fillId="0" borderId="12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3" fontId="2" fillId="34" borderId="17" xfId="0" applyNumberFormat="1" applyFont="1" applyFill="1" applyBorder="1" applyAlignment="1">
      <alignment horizontal="right" vertical="center"/>
    </xf>
    <xf numFmtId="165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vertical="center"/>
    </xf>
    <xf numFmtId="4" fontId="2" fillId="34" borderId="17" xfId="0" applyNumberFormat="1" applyFont="1" applyFill="1" applyBorder="1" applyAlignment="1">
      <alignment vertical="center"/>
    </xf>
    <xf numFmtId="173" fontId="4" fillId="34" borderId="11" xfId="0" applyNumberFormat="1" applyFont="1" applyFill="1" applyBorder="1" applyAlignment="1">
      <alignment horizontal="right" vertical="center"/>
    </xf>
    <xf numFmtId="165" fontId="4" fillId="34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>
      <alignment vertical="center"/>
    </xf>
    <xf numFmtId="173" fontId="2" fillId="34" borderId="11" xfId="0" applyNumberFormat="1" applyFont="1" applyFill="1" applyBorder="1" applyAlignment="1">
      <alignment horizontal="right" vertical="center"/>
    </xf>
    <xf numFmtId="165" fontId="2" fillId="34" borderId="11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vertical="center"/>
    </xf>
    <xf numFmtId="4" fontId="2" fillId="34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173" fontId="2" fillId="34" borderId="15" xfId="0" applyNumberFormat="1" applyFont="1" applyFill="1" applyBorder="1" applyAlignment="1">
      <alignment horizontal="right" vertical="center"/>
    </xf>
    <xf numFmtId="165" fontId="2" fillId="34" borderId="14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173" fontId="4" fillId="36" borderId="11" xfId="0" applyNumberFormat="1" applyFont="1" applyFill="1" applyBorder="1" applyAlignment="1">
      <alignment horizontal="right" vertical="center"/>
    </xf>
    <xf numFmtId="173" fontId="2" fillId="36" borderId="11" xfId="0" applyNumberFormat="1" applyFont="1" applyFill="1" applyBorder="1" applyAlignment="1">
      <alignment horizontal="right" vertical="center"/>
    </xf>
    <xf numFmtId="173" fontId="2" fillId="36" borderId="14" xfId="0" applyNumberFormat="1" applyFont="1" applyFill="1" applyBorder="1" applyAlignment="1">
      <alignment horizontal="right" vertical="center"/>
    </xf>
    <xf numFmtId="173" fontId="2" fillId="37" borderId="10" xfId="0" applyNumberFormat="1" applyFont="1" applyFill="1" applyBorder="1" applyAlignment="1">
      <alignment horizontal="right" vertical="center"/>
    </xf>
    <xf numFmtId="173" fontId="4" fillId="37" borderId="11" xfId="0" applyNumberFormat="1" applyFont="1" applyFill="1" applyBorder="1" applyAlignment="1">
      <alignment horizontal="right" vertical="center"/>
    </xf>
    <xf numFmtId="173" fontId="2" fillId="37" borderId="11" xfId="0" applyNumberFormat="1" applyFont="1" applyFill="1" applyBorder="1" applyAlignment="1">
      <alignment horizontal="right" vertical="center"/>
    </xf>
    <xf numFmtId="173" fontId="2" fillId="37" borderId="14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41" fontId="4" fillId="36" borderId="11" xfId="0" applyNumberFormat="1" applyFont="1" applyFill="1" applyBorder="1" applyAlignment="1">
      <alignment horizontal="center" vertical="center" wrapText="1"/>
    </xf>
    <xf numFmtId="164" fontId="4" fillId="36" borderId="11" xfId="0" applyNumberFormat="1" applyFont="1" applyFill="1" applyBorder="1" applyAlignment="1">
      <alignment horizontal="center" vertical="center" wrapText="1"/>
    </xf>
    <xf numFmtId="43" fontId="4" fillId="36" borderId="11" xfId="0" applyNumberFormat="1" applyFont="1" applyFill="1" applyBorder="1" applyAlignment="1">
      <alignment horizontal="center" vertical="center" wrapText="1"/>
    </xf>
    <xf numFmtId="165" fontId="4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vertical="center"/>
    </xf>
    <xf numFmtId="49" fontId="2" fillId="36" borderId="12" xfId="0" applyNumberFormat="1" applyFont="1" applyFill="1" applyBorder="1" applyAlignment="1">
      <alignment vertical="center"/>
    </xf>
    <xf numFmtId="41" fontId="2" fillId="36" borderId="11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165" fontId="2" fillId="36" borderId="11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16" xfId="0" applyFont="1" applyFill="1" applyBorder="1" applyAlignment="1">
      <alignment vertical="center"/>
    </xf>
    <xf numFmtId="0" fontId="2" fillId="36" borderId="14" xfId="0" applyFont="1" applyFill="1" applyBorder="1" applyAlignment="1">
      <alignment horizontal="center" vertical="center"/>
    </xf>
    <xf numFmtId="41" fontId="2" fillId="36" borderId="14" xfId="0" applyNumberFormat="1" applyFont="1" applyFill="1" applyBorder="1" applyAlignment="1">
      <alignment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41" fontId="2" fillId="36" borderId="14" xfId="0" applyNumberFormat="1" applyFont="1" applyFill="1" applyBorder="1" applyAlignment="1">
      <alignment horizontal="center" vertical="center" wrapText="1"/>
    </xf>
    <xf numFmtId="43" fontId="2" fillId="36" borderId="14" xfId="0" applyNumberFormat="1" applyFont="1" applyFill="1" applyBorder="1" applyAlignment="1">
      <alignment horizontal="center" vertical="center" wrapText="1"/>
    </xf>
    <xf numFmtId="165" fontId="2" fillId="36" borderId="14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41" fontId="2" fillId="37" borderId="10" xfId="0" applyNumberFormat="1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41" fontId="2" fillId="37" borderId="10" xfId="0" applyNumberFormat="1" applyFont="1" applyFill="1" applyBorder="1" applyAlignment="1">
      <alignment horizontal="center" vertical="center" wrapText="1"/>
    </xf>
    <xf numFmtId="43" fontId="2" fillId="37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/>
    </xf>
    <xf numFmtId="41" fontId="4" fillId="37" borderId="11" xfId="0" applyNumberFormat="1" applyFont="1" applyFill="1" applyBorder="1" applyAlignment="1">
      <alignment horizontal="center" vertical="center" wrapText="1"/>
    </xf>
    <xf numFmtId="164" fontId="4" fillId="37" borderId="11" xfId="0" applyNumberFormat="1" applyFont="1" applyFill="1" applyBorder="1" applyAlignment="1">
      <alignment horizontal="center" vertical="center" wrapText="1"/>
    </xf>
    <xf numFmtId="168" fontId="4" fillId="37" borderId="11" xfId="0" applyNumberFormat="1" applyFont="1" applyFill="1" applyBorder="1" applyAlignment="1">
      <alignment horizontal="center" vertical="center" wrapText="1"/>
    </xf>
    <xf numFmtId="165" fontId="4" fillId="37" borderId="11" xfId="0" applyNumberFormat="1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vertical="center"/>
    </xf>
    <xf numFmtId="49" fontId="2" fillId="37" borderId="12" xfId="0" applyNumberFormat="1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41" fontId="2" fillId="37" borderId="11" xfId="0" applyNumberFormat="1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168" fontId="2" fillId="37" borderId="11" xfId="0" applyNumberFormat="1" applyFont="1" applyFill="1" applyBorder="1" applyAlignment="1">
      <alignment horizontal="center" vertical="center" wrapText="1"/>
    </xf>
    <xf numFmtId="165" fontId="2" fillId="37" borderId="11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41" fontId="2" fillId="37" borderId="14" xfId="0" applyNumberFormat="1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43" fontId="2" fillId="37" borderId="14" xfId="0" applyNumberFormat="1" applyFont="1" applyFill="1" applyBorder="1" applyAlignment="1">
      <alignment horizontal="center" vertical="center" wrapText="1"/>
    </xf>
    <xf numFmtId="165" fontId="2" fillId="37" borderId="14" xfId="0" applyNumberFormat="1" applyFont="1" applyFill="1" applyBorder="1" applyAlignment="1">
      <alignment horizontal="center" vertical="center" wrapText="1"/>
    </xf>
    <xf numFmtId="4" fontId="2" fillId="38" borderId="14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 wrapText="1"/>
    </xf>
    <xf numFmtId="168" fontId="2" fillId="36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4" fillId="36" borderId="12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49" fontId="2" fillId="36" borderId="12" xfId="0" applyNumberFormat="1" applyFont="1" applyFill="1" applyBorder="1" applyAlignment="1">
      <alignment vertical="center"/>
    </xf>
    <xf numFmtId="49" fontId="2" fillId="36" borderId="13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2" fillId="34" borderId="14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="90" zoomScaleNormal="90" zoomScaleSheetLayoutView="100" zoomScalePageLayoutView="80" workbookViewId="0" topLeftCell="A1">
      <pane ySplit="12" topLeftCell="A159" activePane="bottomLeft" state="frozen"/>
      <selection pane="topLeft" activeCell="A1" sqref="A1"/>
      <selection pane="bottomLeft" activeCell="A2" sqref="A2:N176"/>
    </sheetView>
  </sheetViews>
  <sheetFormatPr defaultColWidth="9.140625" defaultRowHeight="12.75"/>
  <cols>
    <col min="1" max="1" width="3.00390625" style="148" customWidth="1"/>
    <col min="2" max="2" width="12.7109375" style="148" customWidth="1"/>
    <col min="3" max="3" width="41.57421875" style="148" customWidth="1"/>
    <col min="4" max="5" width="5.28125" style="149" customWidth="1"/>
    <col min="6" max="6" width="21.57421875" style="148" customWidth="1"/>
    <col min="7" max="7" width="14.57421875" style="148" bestFit="1" customWidth="1"/>
    <col min="8" max="8" width="14.7109375" style="148" customWidth="1"/>
    <col min="9" max="9" width="10.140625" style="148" customWidth="1"/>
    <col min="10" max="10" width="11.28125" style="148" customWidth="1"/>
    <col min="11" max="11" width="12.140625" style="148" bestFit="1" customWidth="1"/>
    <col min="12" max="12" width="14.57421875" style="148" bestFit="1" customWidth="1"/>
    <col min="13" max="13" width="10.7109375" style="148" customWidth="1"/>
    <col min="14" max="14" width="30.140625" style="161" customWidth="1"/>
    <col min="15" max="16384" width="9.140625" style="150" customWidth="1"/>
  </cols>
  <sheetData>
    <row r="1" spans="3:14" s="174" customFormat="1" ht="20.25">
      <c r="C1" s="175"/>
      <c r="D1" s="175"/>
      <c r="N1" s="176"/>
    </row>
    <row r="2" spans="3:14" s="177" customFormat="1" ht="15" customHeight="1">
      <c r="C2" s="178"/>
      <c r="D2" s="178"/>
      <c r="H2" s="179"/>
      <c r="I2" s="179"/>
      <c r="J2" s="179"/>
      <c r="K2" s="179"/>
      <c r="N2" s="176" t="s">
        <v>131</v>
      </c>
    </row>
    <row r="3" spans="3:14" s="177" customFormat="1" ht="12.75">
      <c r="C3" s="178"/>
      <c r="D3" s="178"/>
      <c r="F3" s="180"/>
      <c r="H3" s="145"/>
      <c r="I3" s="179"/>
      <c r="J3" s="179"/>
      <c r="K3" s="179"/>
      <c r="M3" s="181"/>
      <c r="N3" s="176"/>
    </row>
    <row r="4" spans="1:14" s="2" customFormat="1" ht="13.5" customHeight="1">
      <c r="A4" s="182" t="s">
        <v>0</v>
      </c>
      <c r="B4" s="1"/>
      <c r="C4" s="1"/>
      <c r="D4" s="183"/>
      <c r="E4" s="183"/>
      <c r="F4" s="1"/>
      <c r="G4" s="1"/>
      <c r="H4" s="1"/>
      <c r="I4" s="1"/>
      <c r="J4" s="1"/>
      <c r="K4" s="1"/>
      <c r="L4" s="1"/>
      <c r="M4" s="1"/>
      <c r="N4" s="184"/>
    </row>
    <row r="5" spans="1:14" s="2" customFormat="1" ht="13.5" customHeight="1">
      <c r="A5" s="182"/>
      <c r="B5" s="1"/>
      <c r="C5" s="1"/>
      <c r="D5" s="183"/>
      <c r="E5" s="183"/>
      <c r="F5" s="1"/>
      <c r="G5" s="1"/>
      <c r="H5" s="1"/>
      <c r="I5" s="1"/>
      <c r="J5" s="1"/>
      <c r="K5" s="1"/>
      <c r="L5" s="1"/>
      <c r="M5" s="1"/>
      <c r="N5" s="184"/>
    </row>
    <row r="6" spans="1:14" s="2" customFormat="1" ht="13.5" customHeight="1">
      <c r="A6" s="182"/>
      <c r="B6" s="1"/>
      <c r="C6" s="1"/>
      <c r="D6" s="183"/>
      <c r="E6" s="183"/>
      <c r="F6" s="1"/>
      <c r="G6" s="1"/>
      <c r="H6" s="1"/>
      <c r="I6" s="1"/>
      <c r="J6" s="1"/>
      <c r="K6" s="1"/>
      <c r="L6" s="1"/>
      <c r="M6" s="1"/>
      <c r="N6" s="184"/>
    </row>
    <row r="7" spans="1:14" s="186" customFormat="1" ht="15" customHeight="1">
      <c r="A7" s="355" t="s">
        <v>1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</row>
    <row r="8" spans="1:14" s="186" customFormat="1" ht="15" customHeight="1">
      <c r="A8" s="355" t="s">
        <v>2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1:14" s="186" customFormat="1" ht="1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2" customFormat="1" ht="15.75" customHeight="1">
      <c r="A10" s="1"/>
      <c r="B10" s="1"/>
      <c r="C10" s="1"/>
      <c r="D10" s="183"/>
      <c r="E10" s="183"/>
      <c r="F10" s="1"/>
      <c r="G10" s="1"/>
      <c r="H10" s="1"/>
      <c r="I10" s="1"/>
      <c r="J10" s="1"/>
      <c r="K10" s="1"/>
      <c r="L10" s="1"/>
      <c r="M10" s="187"/>
      <c r="N10" s="187" t="s">
        <v>3</v>
      </c>
    </row>
    <row r="11" spans="1:14" s="2" customFormat="1" ht="15.75" customHeight="1">
      <c r="A11" s="356" t="s">
        <v>4</v>
      </c>
      <c r="B11" s="357" t="s">
        <v>5</v>
      </c>
      <c r="C11" s="357"/>
      <c r="D11" s="358" t="s">
        <v>6</v>
      </c>
      <c r="E11" s="358" t="s">
        <v>7</v>
      </c>
      <c r="F11" s="356" t="s">
        <v>8</v>
      </c>
      <c r="G11" s="356"/>
      <c r="H11" s="356"/>
      <c r="I11" s="356"/>
      <c r="J11" s="361" t="s">
        <v>39</v>
      </c>
      <c r="K11" s="362"/>
      <c r="L11" s="362"/>
      <c r="M11" s="362"/>
      <c r="N11" s="363"/>
    </row>
    <row r="12" spans="1:14" s="199" customFormat="1" ht="45.75" customHeight="1">
      <c r="A12" s="356"/>
      <c r="B12" s="357"/>
      <c r="C12" s="357"/>
      <c r="D12" s="358"/>
      <c r="E12" s="358"/>
      <c r="F12" s="196" t="s">
        <v>9</v>
      </c>
      <c r="G12" s="197" t="s">
        <v>10</v>
      </c>
      <c r="H12" s="197" t="s">
        <v>115</v>
      </c>
      <c r="I12" s="197" t="s">
        <v>11</v>
      </c>
      <c r="J12" s="197" t="s">
        <v>47</v>
      </c>
      <c r="K12" s="197" t="s">
        <v>114</v>
      </c>
      <c r="L12" s="197" t="s">
        <v>116</v>
      </c>
      <c r="M12" s="197" t="s">
        <v>12</v>
      </c>
      <c r="N12" s="198" t="s">
        <v>13</v>
      </c>
    </row>
    <row r="13" spans="1:14" s="151" customFormat="1" ht="12" customHeight="1">
      <c r="A13" s="236" t="s">
        <v>14</v>
      </c>
      <c r="B13" s="345" t="s">
        <v>15</v>
      </c>
      <c r="C13" s="346"/>
      <c r="D13" s="236" t="s">
        <v>16</v>
      </c>
      <c r="E13" s="236" t="s">
        <v>17</v>
      </c>
      <c r="F13" s="236" t="s">
        <v>18</v>
      </c>
      <c r="G13" s="236" t="s">
        <v>19</v>
      </c>
      <c r="H13" s="236" t="s">
        <v>20</v>
      </c>
      <c r="I13" s="236" t="s">
        <v>21</v>
      </c>
      <c r="J13" s="236" t="s">
        <v>22</v>
      </c>
      <c r="K13" s="248" t="s">
        <v>23</v>
      </c>
      <c r="L13" s="248" t="s">
        <v>24</v>
      </c>
      <c r="M13" s="236" t="s">
        <v>25</v>
      </c>
      <c r="N13" s="249" t="s">
        <v>26</v>
      </c>
    </row>
    <row r="14" spans="1:14" s="152" customFormat="1" ht="3.75" customHeight="1">
      <c r="A14" s="237"/>
      <c r="B14" s="250"/>
      <c r="C14" s="251"/>
      <c r="D14" s="237"/>
      <c r="E14" s="237"/>
      <c r="F14" s="237"/>
      <c r="G14" s="237"/>
      <c r="H14" s="237"/>
      <c r="I14" s="252"/>
      <c r="J14" s="237"/>
      <c r="K14" s="253"/>
      <c r="L14" s="253"/>
      <c r="M14" s="237"/>
      <c r="N14" s="254"/>
    </row>
    <row r="15" spans="1:14" ht="10.5" customHeight="1">
      <c r="A15" s="255" t="s">
        <v>27</v>
      </c>
      <c r="B15" s="347" t="s">
        <v>28</v>
      </c>
      <c r="C15" s="348"/>
      <c r="D15" s="256"/>
      <c r="E15" s="256"/>
      <c r="F15" s="257"/>
      <c r="G15" s="258">
        <f>SUM(G16:G17)</f>
        <v>214171120</v>
      </c>
      <c r="H15" s="238">
        <f>SUM(H16:H17)</f>
        <v>48062187.96000001</v>
      </c>
      <c r="I15" s="259">
        <f>IF(G15&gt;0,H15/G15*100,"-")</f>
        <v>22.441021908089198</v>
      </c>
      <c r="J15" s="238">
        <f>SUM(J16:J17)</f>
        <v>27659440</v>
      </c>
      <c r="K15" s="258">
        <f>SUM(K16:K17)</f>
        <v>27415782</v>
      </c>
      <c r="L15" s="260">
        <f>SUM(L16:L17)</f>
        <v>25973868.419999998</v>
      </c>
      <c r="M15" s="261">
        <f>IF(K15&gt;0,L15/K15*100,"-")</f>
        <v>94.74057103313703</v>
      </c>
      <c r="N15" s="262"/>
    </row>
    <row r="16" spans="1:14" ht="10.5" customHeight="1">
      <c r="A16" s="257"/>
      <c r="B16" s="349" t="s">
        <v>29</v>
      </c>
      <c r="C16" s="350"/>
      <c r="D16" s="256"/>
      <c r="E16" s="256"/>
      <c r="F16" s="263"/>
      <c r="G16" s="264">
        <f>G21</f>
        <v>208588290</v>
      </c>
      <c r="H16" s="239">
        <f>H21</f>
        <v>46540211.41000001</v>
      </c>
      <c r="I16" s="265">
        <f>IF(G16&gt;0,H16/G16*100,"-")</f>
        <v>22.311996234304434</v>
      </c>
      <c r="J16" s="239">
        <f aca="true" t="shared" si="0" ref="J16:L17">J21</f>
        <v>26882491</v>
      </c>
      <c r="K16" s="264">
        <f t="shared" si="0"/>
        <v>26603929</v>
      </c>
      <c r="L16" s="314">
        <f t="shared" si="0"/>
        <v>25168132.88</v>
      </c>
      <c r="M16" s="266">
        <f>IF(K16&gt;0,L16/K16*100,"-")</f>
        <v>94.60306738903115</v>
      </c>
      <c r="N16" s="262"/>
    </row>
    <row r="17" spans="1:14" ht="10.5" customHeight="1">
      <c r="A17" s="257"/>
      <c r="B17" s="349" t="s">
        <v>30</v>
      </c>
      <c r="C17" s="350"/>
      <c r="D17" s="256"/>
      <c r="E17" s="256"/>
      <c r="F17" s="263"/>
      <c r="G17" s="264">
        <f>G22</f>
        <v>5582830</v>
      </c>
      <c r="H17" s="239">
        <f>H22</f>
        <v>1521976.55</v>
      </c>
      <c r="I17" s="265">
        <f>IF(G17&gt;0,H17/G17*100,"-")</f>
        <v>27.26173911797422</v>
      </c>
      <c r="J17" s="239">
        <f t="shared" si="0"/>
        <v>776949</v>
      </c>
      <c r="K17" s="264">
        <f t="shared" si="0"/>
        <v>811853</v>
      </c>
      <c r="L17" s="314">
        <f t="shared" si="0"/>
        <v>805735.54</v>
      </c>
      <c r="M17" s="266">
        <f>IF(K17&gt;0,L17/K17*100,"-")</f>
        <v>99.24648181382591</v>
      </c>
      <c r="N17" s="262"/>
    </row>
    <row r="18" spans="1:14" ht="8.25" customHeight="1">
      <c r="A18" s="267"/>
      <c r="B18" s="268"/>
      <c r="C18" s="269"/>
      <c r="D18" s="270"/>
      <c r="E18" s="270"/>
      <c r="F18" s="267"/>
      <c r="G18" s="271"/>
      <c r="H18" s="240"/>
      <c r="I18" s="272"/>
      <c r="J18" s="240"/>
      <c r="K18" s="273"/>
      <c r="L18" s="274"/>
      <c r="M18" s="275"/>
      <c r="N18" s="276"/>
    </row>
    <row r="19" spans="1:14" ht="3.75" customHeight="1">
      <c r="A19" s="277"/>
      <c r="B19" s="278"/>
      <c r="C19" s="279"/>
      <c r="D19" s="280"/>
      <c r="E19" s="280"/>
      <c r="F19" s="277"/>
      <c r="G19" s="281"/>
      <c r="H19" s="241"/>
      <c r="I19" s="282"/>
      <c r="J19" s="241"/>
      <c r="K19" s="283"/>
      <c r="L19" s="284"/>
      <c r="M19" s="285"/>
      <c r="N19" s="286"/>
    </row>
    <row r="20" spans="1:14" ht="10.5" customHeight="1">
      <c r="A20" s="287" t="s">
        <v>31</v>
      </c>
      <c r="B20" s="351" t="s">
        <v>32</v>
      </c>
      <c r="C20" s="352"/>
      <c r="D20" s="288"/>
      <c r="E20" s="288"/>
      <c r="F20" s="289"/>
      <c r="G20" s="290">
        <f>SUM(G21:G23)</f>
        <v>214171120</v>
      </c>
      <c r="H20" s="242">
        <f>SUM(H21:H23)</f>
        <v>48062187.96000001</v>
      </c>
      <c r="I20" s="291">
        <f>IF(G20&gt;0,H20/G20*100,"-")</f>
        <v>22.441021908089198</v>
      </c>
      <c r="J20" s="242">
        <f>SUM(J21:J23)</f>
        <v>27659440</v>
      </c>
      <c r="K20" s="290">
        <f>SUM(K21:K23)</f>
        <v>27415782</v>
      </c>
      <c r="L20" s="292">
        <f>SUM(L21:L23)</f>
        <v>25973868.419999998</v>
      </c>
      <c r="M20" s="293">
        <f>IF(K20&gt;0,L20/K20*100,"-")</f>
        <v>94.74057103313703</v>
      </c>
      <c r="N20" s="294"/>
    </row>
    <row r="21" spans="1:14" ht="10.5" customHeight="1">
      <c r="A21" s="289"/>
      <c r="B21" s="295" t="s">
        <v>29</v>
      </c>
      <c r="C21" s="296"/>
      <c r="D21" s="288"/>
      <c r="E21" s="288"/>
      <c r="F21" s="295"/>
      <c r="G21" s="297">
        <f>SUM(G25,G55,G64,G74,G82,G90,G98,G114,G136,G170)</f>
        <v>208588290</v>
      </c>
      <c r="H21" s="243">
        <f>SUM(H25,H55,H64,H74,H82,H90,H98,H114,H136,H170)</f>
        <v>46540211.41000001</v>
      </c>
      <c r="I21" s="298">
        <f>IF(G21&gt;0,H21/G21*100,"-")</f>
        <v>22.311996234304434</v>
      </c>
      <c r="J21" s="243">
        <f>SUM(J25,J55,J64,J74,J82,J90,J98,J114,J136,J170)</f>
        <v>26882491</v>
      </c>
      <c r="K21" s="297">
        <f>SUM(K25,K55,K64,K74,K82,K90,K98,K114,K136,K170)</f>
        <v>26603929</v>
      </c>
      <c r="L21" s="299">
        <f>SUM(L25,L55,L64,L74,L82,L90,L98,L114,L136,L170)</f>
        <v>25168132.88</v>
      </c>
      <c r="M21" s="300">
        <f>IF(K21&gt;0,L21/K21*100,"-")</f>
        <v>94.60306738903115</v>
      </c>
      <c r="N21" s="294"/>
    </row>
    <row r="22" spans="1:14" ht="10.5" customHeight="1">
      <c r="A22" s="289"/>
      <c r="B22" s="295" t="s">
        <v>30</v>
      </c>
      <c r="C22" s="296"/>
      <c r="D22" s="288"/>
      <c r="E22" s="288"/>
      <c r="F22" s="295"/>
      <c r="G22" s="297">
        <f>SUM(G26,G106,G161)</f>
        <v>5582830</v>
      </c>
      <c r="H22" s="243">
        <f>SUM(H26,H106,H161)</f>
        <v>1521976.55</v>
      </c>
      <c r="I22" s="298">
        <f>IF(G22&gt;0,H22/G22*100,"-")</f>
        <v>27.26173911797422</v>
      </c>
      <c r="J22" s="243">
        <f>SUM(J26,J106,J161)</f>
        <v>776949</v>
      </c>
      <c r="K22" s="297">
        <f>SUM(K26,K106,K161)</f>
        <v>811853</v>
      </c>
      <c r="L22" s="299">
        <f>SUM(L26,L106,L161)</f>
        <v>805735.54</v>
      </c>
      <c r="M22" s="300">
        <f>IF(K22&gt;0,L22/K22*100,"-")</f>
        <v>99.24648181382591</v>
      </c>
      <c r="N22" s="294"/>
    </row>
    <row r="23" spans="1:14" ht="18" customHeight="1">
      <c r="A23" s="301"/>
      <c r="B23" s="302"/>
      <c r="C23" s="303"/>
      <c r="D23" s="304"/>
      <c r="E23" s="304"/>
      <c r="F23" s="301"/>
      <c r="G23" s="305"/>
      <c r="H23" s="244"/>
      <c r="I23" s="306"/>
      <c r="J23" s="244"/>
      <c r="K23" s="305"/>
      <c r="L23" s="307"/>
      <c r="M23" s="308"/>
      <c r="N23" s="309"/>
    </row>
    <row r="24" spans="1:14" ht="10.5" customHeight="1">
      <c r="A24" s="54" t="s">
        <v>33</v>
      </c>
      <c r="B24" s="55" t="s">
        <v>40</v>
      </c>
      <c r="C24" s="56"/>
      <c r="D24" s="4"/>
      <c r="E24" s="4"/>
      <c r="F24" s="3"/>
      <c r="G24" s="57">
        <f>SUM(G25:G26)</f>
        <v>36966755</v>
      </c>
      <c r="H24" s="141">
        <f>SUM(H25:H26)</f>
        <v>7560904.83</v>
      </c>
      <c r="I24" s="59">
        <f>IF(G24&gt;0,H24/G24*100,"-")</f>
        <v>20.453255445331894</v>
      </c>
      <c r="J24" s="141">
        <f>SUM(J25:J26)</f>
        <v>4791367</v>
      </c>
      <c r="K24" s="57">
        <f>SUM(K25:K26)</f>
        <v>4456830</v>
      </c>
      <c r="L24" s="58">
        <f>SUM(L25:L26)</f>
        <v>4165544.4299999997</v>
      </c>
      <c r="M24" s="60">
        <f>IF(K24&gt;0,L24/K24*100,"-")</f>
        <v>93.4642880702203</v>
      </c>
      <c r="N24" s="245"/>
    </row>
    <row r="25" spans="1:14" ht="10.5" customHeight="1">
      <c r="A25" s="6"/>
      <c r="B25" s="353"/>
      <c r="C25" s="354"/>
      <c r="D25" s="5"/>
      <c r="E25" s="5"/>
      <c r="F25" s="7" t="s">
        <v>29</v>
      </c>
      <c r="G25" s="29">
        <f>SUM(G30,G37,G50)</f>
        <v>36424631</v>
      </c>
      <c r="H25" s="130">
        <f>SUM(H30,H37,H50)</f>
        <v>7293900.28</v>
      </c>
      <c r="I25" s="41">
        <f>IF(G25&gt;0,H25/G25*100,"-")</f>
        <v>20.024637394404902</v>
      </c>
      <c r="J25" s="130">
        <f>SUM(J30,J37,J50)</f>
        <v>4626367</v>
      </c>
      <c r="K25" s="29">
        <f>SUM(K30,K37,K50)</f>
        <v>4306861</v>
      </c>
      <c r="L25" s="34">
        <f>SUM(L30,L37,L50)</f>
        <v>4021309.88</v>
      </c>
      <c r="M25" s="22">
        <f>IF(K25&gt;0,L25/K25*100,"-")</f>
        <v>93.3698552147376</v>
      </c>
      <c r="N25" s="61"/>
    </row>
    <row r="26" spans="1:14" ht="10.5" customHeight="1">
      <c r="A26" s="6"/>
      <c r="B26" s="8"/>
      <c r="C26" s="9"/>
      <c r="D26" s="5"/>
      <c r="E26" s="5"/>
      <c r="F26" s="7" t="s">
        <v>30</v>
      </c>
      <c r="G26" s="29">
        <f>SUM(G38)</f>
        <v>542124</v>
      </c>
      <c r="H26" s="130">
        <f>SUM(H38)</f>
        <v>267004.55</v>
      </c>
      <c r="I26" s="246">
        <f>IF(G26&gt;0,H26/G26*100,"-")</f>
        <v>49.25156421778043</v>
      </c>
      <c r="J26" s="130">
        <f>SUM(J38)</f>
        <v>165000</v>
      </c>
      <c r="K26" s="29">
        <f>SUM(K38)</f>
        <v>149969</v>
      </c>
      <c r="L26" s="34">
        <f>SUM(L38)</f>
        <v>144234.55</v>
      </c>
      <c r="M26" s="247">
        <f>IF(K26&gt;0,L26/K26*100,"-")</f>
        <v>96.17624309023864</v>
      </c>
      <c r="N26" s="61"/>
    </row>
    <row r="27" spans="1:14" ht="3.75" customHeight="1">
      <c r="A27" s="10"/>
      <c r="B27" s="11"/>
      <c r="C27" s="12"/>
      <c r="D27" s="13"/>
      <c r="E27" s="13"/>
      <c r="F27" s="10"/>
      <c r="G27" s="31"/>
      <c r="H27" s="131"/>
      <c r="I27" s="42"/>
      <c r="J27" s="131"/>
      <c r="K27" s="47"/>
      <c r="L27" s="35"/>
      <c r="M27" s="23"/>
      <c r="N27" s="61"/>
    </row>
    <row r="28" spans="1:14" s="2" customFormat="1" ht="10.5" customHeight="1">
      <c r="A28" s="335" t="s">
        <v>33</v>
      </c>
      <c r="B28" s="359" t="s">
        <v>41</v>
      </c>
      <c r="C28" s="360"/>
      <c r="D28" s="332" t="s">
        <v>38</v>
      </c>
      <c r="E28" s="18"/>
      <c r="F28" s="14"/>
      <c r="G28" s="32"/>
      <c r="H28" s="132"/>
      <c r="I28" s="45"/>
      <c r="J28" s="132"/>
      <c r="K28" s="48"/>
      <c r="L28" s="37"/>
      <c r="M28" s="26"/>
      <c r="N28" s="338" t="s">
        <v>126</v>
      </c>
    </row>
    <row r="29" spans="1:14" s="2" customFormat="1" ht="10.5" customHeight="1">
      <c r="A29" s="336"/>
      <c r="B29" s="341"/>
      <c r="C29" s="342"/>
      <c r="D29" s="333"/>
      <c r="E29" s="19"/>
      <c r="F29" s="15" t="s">
        <v>35</v>
      </c>
      <c r="G29" s="30">
        <f>SUM(G32:G33)</f>
        <v>14209741</v>
      </c>
      <c r="H29" s="133">
        <f>SUM(H32:H33)</f>
        <v>3114931.02</v>
      </c>
      <c r="I29" s="43">
        <f>IF(G29&gt;0,H29/G29*100,"-")</f>
        <v>21.92109638029293</v>
      </c>
      <c r="J29" s="133">
        <f>SUM(J32:J33)</f>
        <v>1826802</v>
      </c>
      <c r="K29" s="30">
        <f>SUM(K32:K33)</f>
        <v>1602902</v>
      </c>
      <c r="L29" s="38">
        <f>SUM(L32:L33)</f>
        <v>1551400.03</v>
      </c>
      <c r="M29" s="24">
        <f>IF(K29&gt;0,L29/K29*100,"-")</f>
        <v>96.78695453620995</v>
      </c>
      <c r="N29" s="339"/>
    </row>
    <row r="30" spans="1:14" s="2" customFormat="1" ht="10.5" customHeight="1">
      <c r="A30" s="336"/>
      <c r="B30" s="341"/>
      <c r="C30" s="342"/>
      <c r="D30" s="333"/>
      <c r="E30" s="19"/>
      <c r="F30" s="16" t="s">
        <v>29</v>
      </c>
      <c r="G30" s="28">
        <f>SUM(G29)</f>
        <v>14209741</v>
      </c>
      <c r="H30" s="134">
        <f>SUM(H29)</f>
        <v>3114931.02</v>
      </c>
      <c r="I30" s="44">
        <f>IF(G30&gt;0,H30/G30*100,"-")</f>
        <v>21.92109638029293</v>
      </c>
      <c r="J30" s="134">
        <f>SUM(J29)</f>
        <v>1826802</v>
      </c>
      <c r="K30" s="28">
        <f>SUM(K29)</f>
        <v>1602902</v>
      </c>
      <c r="L30" s="39">
        <f>SUM(L29)</f>
        <v>1551400.03</v>
      </c>
      <c r="M30" s="25">
        <f>IF(K30&gt;0,L30/K30*100,"-")</f>
        <v>96.78695453620995</v>
      </c>
      <c r="N30" s="339"/>
    </row>
    <row r="31" spans="1:14" s="2" customFormat="1" ht="16.5" customHeight="1">
      <c r="A31" s="336"/>
      <c r="B31" s="341" t="s">
        <v>42</v>
      </c>
      <c r="C31" s="342"/>
      <c r="D31" s="333"/>
      <c r="E31" s="19"/>
      <c r="F31" s="15"/>
      <c r="G31" s="30"/>
      <c r="H31" s="133"/>
      <c r="I31" s="43"/>
      <c r="J31" s="133"/>
      <c r="K31" s="30"/>
      <c r="L31" s="38"/>
      <c r="M31" s="24"/>
      <c r="N31" s="343"/>
    </row>
    <row r="32" spans="1:14" s="2" customFormat="1" ht="11.25" customHeight="1">
      <c r="A32" s="336"/>
      <c r="B32" s="341"/>
      <c r="C32" s="342"/>
      <c r="D32" s="333"/>
      <c r="E32" s="20">
        <v>852</v>
      </c>
      <c r="F32" s="16" t="s">
        <v>29</v>
      </c>
      <c r="G32" s="28">
        <v>14097793</v>
      </c>
      <c r="H32" s="134">
        <v>3087664.68</v>
      </c>
      <c r="I32" s="44">
        <f>IF(G32&gt;0,H32/G32*100,"-")</f>
        <v>21.901759232810413</v>
      </c>
      <c r="J32" s="134">
        <v>1812810</v>
      </c>
      <c r="K32" s="28">
        <v>1588910</v>
      </c>
      <c r="L32" s="39">
        <v>1537521.55</v>
      </c>
      <c r="M32" s="25">
        <f>IF(K32&gt;0,L32/K32*100,"-")</f>
        <v>96.76580485993543</v>
      </c>
      <c r="N32" s="343"/>
    </row>
    <row r="33" spans="1:14" s="2" customFormat="1" ht="11.25" customHeight="1">
      <c r="A33" s="336"/>
      <c r="B33" s="341"/>
      <c r="C33" s="342"/>
      <c r="D33" s="333"/>
      <c r="E33" s="20">
        <v>853</v>
      </c>
      <c r="F33" s="16" t="s">
        <v>29</v>
      </c>
      <c r="G33" s="28">
        <v>111948</v>
      </c>
      <c r="H33" s="134">
        <v>27266.34</v>
      </c>
      <c r="I33" s="44">
        <f>IF(G33&gt;0,H33/G33*100,"-")</f>
        <v>24.35625468967735</v>
      </c>
      <c r="J33" s="134">
        <v>13992</v>
      </c>
      <c r="K33" s="28">
        <v>13992</v>
      </c>
      <c r="L33" s="50">
        <v>13878.48</v>
      </c>
      <c r="M33" s="25">
        <f>IF(K33&gt;0,L33/K33*100,"-")</f>
        <v>99.18867924528301</v>
      </c>
      <c r="N33" s="343"/>
    </row>
    <row r="34" spans="1:14" s="2" customFormat="1" ht="56.25" customHeight="1">
      <c r="A34" s="337"/>
      <c r="B34" s="52"/>
      <c r="C34" s="53"/>
      <c r="D34" s="334"/>
      <c r="E34" s="21"/>
      <c r="F34" s="17"/>
      <c r="G34" s="33"/>
      <c r="H34" s="135"/>
      <c r="I34" s="46"/>
      <c r="J34" s="135"/>
      <c r="K34" s="49"/>
      <c r="L34" s="40"/>
      <c r="M34" s="27"/>
      <c r="N34" s="344"/>
    </row>
    <row r="35" spans="1:14" s="1" customFormat="1" ht="12" customHeight="1">
      <c r="A35" s="335" t="s">
        <v>36</v>
      </c>
      <c r="B35" s="359" t="s">
        <v>43</v>
      </c>
      <c r="C35" s="360"/>
      <c r="D35" s="332" t="s">
        <v>38</v>
      </c>
      <c r="E35" s="18"/>
      <c r="F35" s="14"/>
      <c r="G35" s="32"/>
      <c r="H35" s="132"/>
      <c r="I35" s="45"/>
      <c r="J35" s="132"/>
      <c r="K35" s="48"/>
      <c r="L35" s="37"/>
      <c r="M35" s="26"/>
      <c r="N35" s="338" t="s">
        <v>127</v>
      </c>
    </row>
    <row r="36" spans="1:14" s="2" customFormat="1" ht="12.75" customHeight="1">
      <c r="A36" s="336"/>
      <c r="B36" s="341"/>
      <c r="C36" s="342"/>
      <c r="D36" s="333"/>
      <c r="E36" s="19"/>
      <c r="F36" s="15" t="s">
        <v>35</v>
      </c>
      <c r="G36" s="30">
        <f>SUM(G37:G38)</f>
        <v>16549455</v>
      </c>
      <c r="H36" s="133">
        <f>SUM(H37:H38)</f>
        <v>3087046.1799999997</v>
      </c>
      <c r="I36" s="43">
        <f>IF(G36&gt;0,H36/G36*100,"-")</f>
        <v>18.653461277123625</v>
      </c>
      <c r="J36" s="133">
        <f>SUM(J37:J38)</f>
        <v>2194580</v>
      </c>
      <c r="K36" s="30">
        <f>SUM(K37:K38)</f>
        <v>2042511</v>
      </c>
      <c r="L36" s="65">
        <f>SUM(L37:L38)</f>
        <v>1846717.1800000002</v>
      </c>
      <c r="M36" s="24">
        <f>IF(K36&gt;0,L36/K36*100,"-")</f>
        <v>90.41406288631984</v>
      </c>
      <c r="N36" s="339"/>
    </row>
    <row r="37" spans="1:14" s="2" customFormat="1" ht="15.75" customHeight="1">
      <c r="A37" s="336"/>
      <c r="B37" s="341"/>
      <c r="C37" s="342"/>
      <c r="D37" s="333"/>
      <c r="E37" s="19"/>
      <c r="F37" s="16" t="s">
        <v>29</v>
      </c>
      <c r="G37" s="28">
        <f>G44+G46</f>
        <v>16007331</v>
      </c>
      <c r="H37" s="134">
        <f>H44+H46</f>
        <v>2820041.63</v>
      </c>
      <c r="I37" s="43">
        <f>IF(G37&gt;0,H37/G37*100,"-")</f>
        <v>17.61718821207608</v>
      </c>
      <c r="J37" s="134">
        <f>J44+J46</f>
        <v>2029580</v>
      </c>
      <c r="K37" s="28">
        <f>K44+K46</f>
        <v>1892542</v>
      </c>
      <c r="L37" s="66">
        <f>L44+L46</f>
        <v>1702482.6300000001</v>
      </c>
      <c r="M37" s="24">
        <f>IF(K37&gt;0,L37/K37*100,"-")</f>
        <v>89.95745563374552</v>
      </c>
      <c r="N37" s="339"/>
    </row>
    <row r="38" spans="1:14" s="2" customFormat="1" ht="15.75" customHeight="1">
      <c r="A38" s="336"/>
      <c r="B38" s="146"/>
      <c r="C38" s="147"/>
      <c r="D38" s="333"/>
      <c r="E38" s="19"/>
      <c r="F38" s="16" t="s">
        <v>46</v>
      </c>
      <c r="G38" s="28">
        <f>G40+G43</f>
        <v>542124</v>
      </c>
      <c r="H38" s="134">
        <f>H40+H43</f>
        <v>267004.55</v>
      </c>
      <c r="I38" s="43">
        <f>IF(G38&gt;0,H38/G38*100,"-")</f>
        <v>49.25156421778043</v>
      </c>
      <c r="J38" s="134">
        <f>J40+J43</f>
        <v>165000</v>
      </c>
      <c r="K38" s="28">
        <f>K40+K43</f>
        <v>149969</v>
      </c>
      <c r="L38" s="66">
        <f>L40+L43</f>
        <v>144234.55</v>
      </c>
      <c r="M38" s="24">
        <f>IF(K38&gt;0,L38/K38*100,"-")</f>
        <v>96.17624309023864</v>
      </c>
      <c r="N38" s="339"/>
    </row>
    <row r="39" spans="1:14" s="2" customFormat="1" ht="12" customHeight="1">
      <c r="A39" s="336"/>
      <c r="B39" s="341" t="s">
        <v>44</v>
      </c>
      <c r="C39" s="342"/>
      <c r="D39" s="333"/>
      <c r="E39" s="19"/>
      <c r="F39" s="15"/>
      <c r="G39" s="30"/>
      <c r="H39" s="133"/>
      <c r="I39" s="43"/>
      <c r="J39" s="133"/>
      <c r="K39" s="30"/>
      <c r="L39" s="65"/>
      <c r="M39" s="24"/>
      <c r="N39" s="339"/>
    </row>
    <row r="40" spans="1:14" s="2" customFormat="1" ht="12" customHeight="1">
      <c r="A40" s="336"/>
      <c r="B40" s="341"/>
      <c r="C40" s="342"/>
      <c r="D40" s="333"/>
      <c r="E40" s="20">
        <v>851</v>
      </c>
      <c r="F40" s="16" t="s">
        <v>30</v>
      </c>
      <c r="G40" s="28">
        <v>3000</v>
      </c>
      <c r="H40" s="134">
        <v>3000</v>
      </c>
      <c r="I40" s="44">
        <f>IF(G40&gt;0,H40/G40*100,"-")</f>
        <v>100</v>
      </c>
      <c r="J40" s="134">
        <v>0</v>
      </c>
      <c r="K40" s="28">
        <v>0</v>
      </c>
      <c r="L40" s="66">
        <v>0</v>
      </c>
      <c r="M40" s="25" t="str">
        <f>IF(K40&gt;0,L40/K40*100,"-")</f>
        <v>-</v>
      </c>
      <c r="N40" s="339"/>
    </row>
    <row r="41" spans="1:14" s="2" customFormat="1" ht="12" customHeight="1">
      <c r="A41" s="336"/>
      <c r="B41" s="341"/>
      <c r="C41" s="342"/>
      <c r="D41" s="333"/>
      <c r="E41" s="20"/>
      <c r="F41" s="16"/>
      <c r="G41" s="28"/>
      <c r="H41" s="134"/>
      <c r="I41" s="44"/>
      <c r="J41" s="134"/>
      <c r="K41" s="28"/>
      <c r="L41" s="66"/>
      <c r="M41" s="25"/>
      <c r="N41" s="339"/>
    </row>
    <row r="42" spans="1:14" s="2" customFormat="1" ht="12" customHeight="1">
      <c r="A42" s="336"/>
      <c r="B42" s="341"/>
      <c r="C42" s="342"/>
      <c r="D42" s="333"/>
      <c r="E42" s="20">
        <v>852</v>
      </c>
      <c r="F42" s="16"/>
      <c r="G42" s="28">
        <f>SUM(G43:G44)</f>
        <v>16341375</v>
      </c>
      <c r="H42" s="134">
        <f>SUM(H43:H44)</f>
        <v>3019816.8499999996</v>
      </c>
      <c r="I42" s="44">
        <f>IF(G42&gt;0,H42/G42*100,"-")</f>
        <v>18.47957622905049</v>
      </c>
      <c r="J42" s="134">
        <f>SUM(J43:J44)</f>
        <v>2171280</v>
      </c>
      <c r="K42" s="28">
        <f>SUM(K43:K44)</f>
        <v>2014781</v>
      </c>
      <c r="L42" s="66">
        <f>SUM(L43:L44)</f>
        <v>1818987.85</v>
      </c>
      <c r="M42" s="25">
        <f>IF(K42&gt;0,L42/K42*100,"-")</f>
        <v>90.2821621804057</v>
      </c>
      <c r="N42" s="339"/>
    </row>
    <row r="43" spans="1:14" s="2" customFormat="1" ht="12" customHeight="1">
      <c r="A43" s="336"/>
      <c r="B43" s="341"/>
      <c r="C43" s="342"/>
      <c r="D43" s="333"/>
      <c r="E43" s="145"/>
      <c r="F43" s="16" t="s">
        <v>30</v>
      </c>
      <c r="G43" s="28">
        <v>539124</v>
      </c>
      <c r="H43" s="134">
        <v>264004.55</v>
      </c>
      <c r="I43" s="44">
        <f>IF(G43&gt;0,H43/G43*100,"-")</f>
        <v>48.96917035783975</v>
      </c>
      <c r="J43" s="134">
        <v>165000</v>
      </c>
      <c r="K43" s="28">
        <v>149969</v>
      </c>
      <c r="L43" s="39">
        <v>144234.55</v>
      </c>
      <c r="M43" s="25">
        <f>IF(K43&gt;0,L43/K43*100,"-")</f>
        <v>96.17624309023864</v>
      </c>
      <c r="N43" s="339"/>
    </row>
    <row r="44" spans="1:14" s="2" customFormat="1" ht="11.25" customHeight="1">
      <c r="A44" s="336"/>
      <c r="B44" s="341"/>
      <c r="C44" s="342"/>
      <c r="D44" s="333"/>
      <c r="E44" s="145"/>
      <c r="F44" s="16" t="s">
        <v>29</v>
      </c>
      <c r="G44" s="28">
        <v>15802251</v>
      </c>
      <c r="H44" s="134">
        <v>2755812.3</v>
      </c>
      <c r="I44" s="44">
        <f>IF(G44&gt;0,H44/G44*100,"-")</f>
        <v>17.439365442303124</v>
      </c>
      <c r="J44" s="138">
        <v>2006280</v>
      </c>
      <c r="K44" s="28">
        <v>1864812</v>
      </c>
      <c r="L44" s="50">
        <v>1674753.3</v>
      </c>
      <c r="M44" s="25">
        <f>IF(K44&gt;0,L44/K44*100,"-")</f>
        <v>89.80815760516342</v>
      </c>
      <c r="N44" s="339"/>
    </row>
    <row r="45" spans="1:14" s="2" customFormat="1" ht="11.25" customHeight="1">
      <c r="A45" s="336"/>
      <c r="B45" s="146"/>
      <c r="C45" s="147"/>
      <c r="D45" s="333"/>
      <c r="E45" s="20"/>
      <c r="F45" s="63"/>
      <c r="G45" s="64"/>
      <c r="H45" s="142"/>
      <c r="I45" s="44"/>
      <c r="J45" s="192"/>
      <c r="K45" s="28"/>
      <c r="L45" s="51"/>
      <c r="M45" s="25"/>
      <c r="N45" s="339"/>
    </row>
    <row r="46" spans="1:14" s="2" customFormat="1" ht="11.25" customHeight="1">
      <c r="A46" s="336"/>
      <c r="B46" s="146"/>
      <c r="C46" s="147"/>
      <c r="D46" s="333"/>
      <c r="E46" s="20">
        <v>853</v>
      </c>
      <c r="F46" s="63" t="s">
        <v>45</v>
      </c>
      <c r="G46" s="64">
        <v>205080</v>
      </c>
      <c r="H46" s="142">
        <v>64229.33</v>
      </c>
      <c r="I46" s="44">
        <f>IF(G46&gt;0,H46/G46*100,"-")</f>
        <v>31.31915837721865</v>
      </c>
      <c r="J46" s="192">
        <v>23300</v>
      </c>
      <c r="K46" s="28">
        <v>27730</v>
      </c>
      <c r="L46" s="51">
        <v>27729.33</v>
      </c>
      <c r="M46" s="25">
        <f>IF(K46&gt;0,L46/K46*100,"-")</f>
        <v>99.99758384421204</v>
      </c>
      <c r="N46" s="339"/>
    </row>
    <row r="47" spans="1:14" s="2" customFormat="1" ht="12" customHeight="1">
      <c r="A47" s="337"/>
      <c r="B47" s="52"/>
      <c r="C47" s="53"/>
      <c r="D47" s="334"/>
      <c r="E47" s="21"/>
      <c r="F47" s="17"/>
      <c r="G47" s="33"/>
      <c r="H47" s="135"/>
      <c r="I47" s="46"/>
      <c r="J47" s="139"/>
      <c r="K47" s="49"/>
      <c r="L47" s="40"/>
      <c r="M47" s="27"/>
      <c r="N47" s="340"/>
    </row>
    <row r="48" spans="1:14" s="2" customFormat="1" ht="11.25" customHeight="1">
      <c r="A48" s="335" t="s">
        <v>37</v>
      </c>
      <c r="B48" s="359" t="s">
        <v>48</v>
      </c>
      <c r="C48" s="360"/>
      <c r="D48" s="332" t="s">
        <v>38</v>
      </c>
      <c r="E48" s="18"/>
      <c r="F48" s="14"/>
      <c r="G48" s="32"/>
      <c r="H48" s="132"/>
      <c r="I48" s="45"/>
      <c r="J48" s="136"/>
      <c r="K48" s="48"/>
      <c r="L48" s="37"/>
      <c r="M48" s="26"/>
      <c r="N48" s="338" t="s">
        <v>128</v>
      </c>
    </row>
    <row r="49" spans="1:14" s="2" customFormat="1" ht="11.25">
      <c r="A49" s="336"/>
      <c r="B49" s="341"/>
      <c r="C49" s="342"/>
      <c r="D49" s="333"/>
      <c r="E49" s="19"/>
      <c r="F49" s="15" t="s">
        <v>35</v>
      </c>
      <c r="G49" s="30">
        <f>SUM(G50)</f>
        <v>6207559</v>
      </c>
      <c r="H49" s="133">
        <f>SUM(H50)</f>
        <v>1358927.63</v>
      </c>
      <c r="I49" s="44">
        <f>IF(G49&gt;0,H49/G49*100,"-")</f>
        <v>21.891497607996957</v>
      </c>
      <c r="J49" s="137">
        <f>SUM(J50)</f>
        <v>769985</v>
      </c>
      <c r="K49" s="30">
        <f>SUM(K50)</f>
        <v>811417</v>
      </c>
      <c r="L49" s="30">
        <f>SUM(L50)</f>
        <v>767427.22</v>
      </c>
      <c r="M49" s="25">
        <f>IF(K49&gt;0,L49/K49*100,"-")</f>
        <v>94.57864698422635</v>
      </c>
      <c r="N49" s="339"/>
    </row>
    <row r="50" spans="1:14" s="2" customFormat="1" ht="24.75" customHeight="1">
      <c r="A50" s="336"/>
      <c r="B50" s="341"/>
      <c r="C50" s="342"/>
      <c r="D50" s="333"/>
      <c r="E50" s="19"/>
      <c r="F50" s="16" t="s">
        <v>29</v>
      </c>
      <c r="G50" s="28">
        <v>6207559</v>
      </c>
      <c r="H50" s="134">
        <f>SUM(H52:H53)</f>
        <v>1358927.63</v>
      </c>
      <c r="I50" s="44">
        <f>IF(G50&gt;0,H50/G50*100,"-")</f>
        <v>21.891497607996957</v>
      </c>
      <c r="J50" s="138">
        <f>SUM(J52:J53)</f>
        <v>769985</v>
      </c>
      <c r="K50" s="28">
        <f>SUM(K52:K53)</f>
        <v>811417</v>
      </c>
      <c r="L50" s="28">
        <f>SUM(L52:L53)</f>
        <v>767427.22</v>
      </c>
      <c r="M50" s="25">
        <f>IF(K50&gt;0,L50/K50*100,"-")</f>
        <v>94.57864698422635</v>
      </c>
      <c r="N50" s="339"/>
    </row>
    <row r="51" spans="1:14" s="2" customFormat="1" ht="11.25" customHeight="1">
      <c r="A51" s="336"/>
      <c r="B51" s="341" t="s">
        <v>49</v>
      </c>
      <c r="C51" s="342"/>
      <c r="D51" s="333"/>
      <c r="E51" s="19"/>
      <c r="F51" s="15"/>
      <c r="G51" s="30"/>
      <c r="H51" s="133"/>
      <c r="I51" s="44"/>
      <c r="J51" s="137"/>
      <c r="K51" s="30"/>
      <c r="L51" s="38"/>
      <c r="M51" s="25"/>
      <c r="N51" s="339"/>
    </row>
    <row r="52" spans="1:14" s="2" customFormat="1" ht="11.25" customHeight="1">
      <c r="A52" s="336"/>
      <c r="B52" s="341"/>
      <c r="C52" s="342"/>
      <c r="D52" s="333"/>
      <c r="E52" s="20">
        <v>710</v>
      </c>
      <c r="F52" s="16" t="s">
        <v>29</v>
      </c>
      <c r="G52" s="28">
        <v>2305404</v>
      </c>
      <c r="H52" s="134">
        <v>566806.08</v>
      </c>
      <c r="I52" s="44">
        <f>IF(G52&gt;0,H52/G52*100,"-")</f>
        <v>24.585976254053516</v>
      </c>
      <c r="J52" s="138">
        <v>286400</v>
      </c>
      <c r="K52" s="28">
        <v>321400</v>
      </c>
      <c r="L52" s="39">
        <v>314102.94</v>
      </c>
      <c r="M52" s="25">
        <f>IF(K52&gt;0,L52/K52*100,"-")</f>
        <v>97.7296017423771</v>
      </c>
      <c r="N52" s="339"/>
    </row>
    <row r="53" spans="1:14" s="2" customFormat="1" ht="52.5" customHeight="1">
      <c r="A53" s="336"/>
      <c r="B53" s="341"/>
      <c r="C53" s="342"/>
      <c r="D53" s="333"/>
      <c r="E53" s="20">
        <v>852</v>
      </c>
      <c r="F53" s="16" t="s">
        <v>29</v>
      </c>
      <c r="G53" s="28">
        <v>3902155</v>
      </c>
      <c r="H53" s="134">
        <v>792121.55</v>
      </c>
      <c r="I53" s="44">
        <f>IF(G53&gt;0,H53/G53*100,"-")</f>
        <v>20.299592148441057</v>
      </c>
      <c r="J53" s="138">
        <v>483585</v>
      </c>
      <c r="K53" s="28">
        <v>490017</v>
      </c>
      <c r="L53" s="50">
        <v>453324.28</v>
      </c>
      <c r="M53" s="25">
        <f>IF(K53&gt;0,L53/K53*100,"-")</f>
        <v>92.51194958542254</v>
      </c>
      <c r="N53" s="340"/>
    </row>
    <row r="54" spans="1:14" s="2" customFormat="1" ht="11.25">
      <c r="A54" s="54" t="s">
        <v>36</v>
      </c>
      <c r="B54" s="55" t="s">
        <v>53</v>
      </c>
      <c r="C54" s="56"/>
      <c r="D54" s="4"/>
      <c r="E54" s="4"/>
      <c r="F54" s="3"/>
      <c r="G54" s="57">
        <f>SUM(G55:G55)</f>
        <v>9768147</v>
      </c>
      <c r="H54" s="141">
        <f>SUM(H55:H55)</f>
        <v>2139829.57</v>
      </c>
      <c r="I54" s="59">
        <f>IF(G54&gt;0,H54/G54*100,"-")</f>
        <v>21.906197459968606</v>
      </c>
      <c r="J54" s="141">
        <f>SUM(J55:J55)</f>
        <v>1194350</v>
      </c>
      <c r="K54" s="57">
        <f>SUM(K55:K55)</f>
        <v>1194350</v>
      </c>
      <c r="L54" s="58">
        <f>SUM(L55:L55)</f>
        <v>1131702.73</v>
      </c>
      <c r="M54" s="60">
        <f>IF(K54&gt;0,L54/K54*100,"-")</f>
        <v>94.75469753422362</v>
      </c>
      <c r="N54" s="61"/>
    </row>
    <row r="55" spans="1:14" s="2" customFormat="1" ht="11.25">
      <c r="A55" s="6"/>
      <c r="B55" s="353"/>
      <c r="C55" s="354"/>
      <c r="D55" s="5"/>
      <c r="E55" s="5"/>
      <c r="F55" s="7" t="s">
        <v>29</v>
      </c>
      <c r="G55" s="29">
        <f>SUM(G60)</f>
        <v>9768147</v>
      </c>
      <c r="H55" s="130">
        <f>SUM(H60)</f>
        <v>2139829.57</v>
      </c>
      <c r="I55" s="41">
        <f>IF(G55&gt;0,H55/G55*100,"-")</f>
        <v>21.906197459968606</v>
      </c>
      <c r="J55" s="130">
        <f>SUM(J60)</f>
        <v>1194350</v>
      </c>
      <c r="K55" s="29">
        <f>SUM(K60)</f>
        <v>1194350</v>
      </c>
      <c r="L55" s="34">
        <f>SUM(L60)</f>
        <v>1131702.73</v>
      </c>
      <c r="M55" s="22">
        <f>IF(K55&gt;0,L55/K55*100,"-")</f>
        <v>94.75469753422362</v>
      </c>
      <c r="N55" s="61"/>
    </row>
    <row r="56" spans="1:14" s="2" customFormat="1" ht="17.25" customHeight="1">
      <c r="A56" s="10"/>
      <c r="B56" s="11"/>
      <c r="C56" s="12"/>
      <c r="D56" s="13"/>
      <c r="E56" s="13"/>
      <c r="F56" s="10"/>
      <c r="G56" s="31"/>
      <c r="H56" s="131"/>
      <c r="I56" s="42"/>
      <c r="J56" s="131"/>
      <c r="K56" s="47"/>
      <c r="L56" s="35"/>
      <c r="M56" s="23"/>
      <c r="N56" s="61"/>
    </row>
    <row r="57" spans="1:14" s="2" customFormat="1" ht="11.25" customHeight="1">
      <c r="A57" s="335" t="s">
        <v>33</v>
      </c>
      <c r="B57" s="359" t="s">
        <v>50</v>
      </c>
      <c r="C57" s="360"/>
      <c r="D57" s="332" t="s">
        <v>38</v>
      </c>
      <c r="E57" s="18"/>
      <c r="F57" s="14"/>
      <c r="G57" s="32"/>
      <c r="H57" s="132"/>
      <c r="I57" s="45"/>
      <c r="J57" s="132"/>
      <c r="K57" s="48"/>
      <c r="L57" s="37"/>
      <c r="M57" s="26"/>
      <c r="N57" s="366" t="s">
        <v>54</v>
      </c>
    </row>
    <row r="58" spans="1:14" s="2" customFormat="1" ht="11.25">
      <c r="A58" s="336"/>
      <c r="B58" s="341"/>
      <c r="C58" s="342"/>
      <c r="D58" s="333"/>
      <c r="E58" s="19"/>
      <c r="F58" s="15" t="s">
        <v>35</v>
      </c>
      <c r="G58" s="30">
        <f>SUM(G60:G61)</f>
        <v>9768147</v>
      </c>
      <c r="H58" s="133">
        <f>SUM(H60:H61)</f>
        <v>2139829.57</v>
      </c>
      <c r="I58" s="43">
        <f>IF(G58&gt;0,H58/G58*100,"-")</f>
        <v>21.906197459968606</v>
      </c>
      <c r="J58" s="133">
        <f>SUM(J60:J61)</f>
        <v>1194350</v>
      </c>
      <c r="K58" s="30">
        <f>SUM(K60:K61)</f>
        <v>1194350</v>
      </c>
      <c r="L58" s="38">
        <f>SUM(L60:L61)</f>
        <v>1131702.73</v>
      </c>
      <c r="M58" s="24">
        <f>IF(K58&gt;0,L58/K58*100,"-")</f>
        <v>94.75469753422362</v>
      </c>
      <c r="N58" s="367"/>
    </row>
    <row r="59" spans="1:14" s="2" customFormat="1" ht="11.25" customHeight="1">
      <c r="A59" s="336"/>
      <c r="B59" s="341" t="s">
        <v>51</v>
      </c>
      <c r="C59" s="342"/>
      <c r="D59" s="333"/>
      <c r="E59" s="19"/>
      <c r="F59" s="15"/>
      <c r="G59" s="30"/>
      <c r="H59" s="133"/>
      <c r="I59" s="43"/>
      <c r="J59" s="133"/>
      <c r="K59" s="30"/>
      <c r="L59" s="38"/>
      <c r="M59" s="24"/>
      <c r="N59" s="368"/>
    </row>
    <row r="60" spans="1:14" s="2" customFormat="1" ht="11.25">
      <c r="A60" s="336"/>
      <c r="B60" s="341"/>
      <c r="C60" s="342"/>
      <c r="D60" s="333"/>
      <c r="E60" s="20">
        <v>750</v>
      </c>
      <c r="F60" s="16" t="s">
        <v>29</v>
      </c>
      <c r="G60" s="28">
        <v>9768147</v>
      </c>
      <c r="H60" s="134">
        <v>2139829.57</v>
      </c>
      <c r="I60" s="44">
        <f>IF(G60&gt;0,H60/G60*100,"-")</f>
        <v>21.906197459968606</v>
      </c>
      <c r="J60" s="134">
        <v>1194350</v>
      </c>
      <c r="K60" s="28">
        <v>1194350</v>
      </c>
      <c r="L60" s="39">
        <v>1131702.73</v>
      </c>
      <c r="M60" s="25">
        <f>IF(K60&gt;0,L60/K60*100,"-")</f>
        <v>94.75469753422362</v>
      </c>
      <c r="N60" s="368"/>
    </row>
    <row r="61" spans="1:14" s="2" customFormat="1" ht="11.25">
      <c r="A61" s="336"/>
      <c r="B61" s="341"/>
      <c r="C61" s="342"/>
      <c r="D61" s="333"/>
      <c r="E61" s="20"/>
      <c r="F61" s="16"/>
      <c r="G61" s="28"/>
      <c r="H61" s="134"/>
      <c r="I61" s="44"/>
      <c r="J61" s="134"/>
      <c r="K61" s="28"/>
      <c r="L61" s="50"/>
      <c r="M61" s="25"/>
      <c r="N61" s="368"/>
    </row>
    <row r="62" spans="1:14" s="2" customFormat="1" ht="213.75" customHeight="1">
      <c r="A62" s="337"/>
      <c r="B62" s="52"/>
      <c r="C62" s="53"/>
      <c r="D62" s="334"/>
      <c r="E62" s="21"/>
      <c r="F62" s="17"/>
      <c r="G62" s="33"/>
      <c r="H62" s="135"/>
      <c r="I62" s="46"/>
      <c r="J62" s="135"/>
      <c r="K62" s="49"/>
      <c r="L62" s="40"/>
      <c r="M62" s="27"/>
      <c r="N62" s="369"/>
    </row>
    <row r="63" spans="1:14" s="2" customFormat="1" ht="11.25">
      <c r="A63" s="69" t="s">
        <v>37</v>
      </c>
      <c r="B63" s="326" t="s">
        <v>55</v>
      </c>
      <c r="C63" s="327"/>
      <c r="D63" s="5"/>
      <c r="E63" s="5"/>
      <c r="F63" s="6"/>
      <c r="G63" s="70">
        <f>SUM(G64:G65)</f>
        <v>281410</v>
      </c>
      <c r="H63" s="129">
        <f>SUM(H64:H65)</f>
        <v>60130.92</v>
      </c>
      <c r="I63" s="71">
        <f>IF(G63&gt;0,H63/G63*100,"-")</f>
        <v>21.367726804306884</v>
      </c>
      <c r="J63" s="129">
        <f>SUM(J64:J65)</f>
        <v>36000</v>
      </c>
      <c r="K63" s="70">
        <f>SUM(K64:K65)</f>
        <v>36000</v>
      </c>
      <c r="L63" s="70">
        <f>SUM(L64:L65)</f>
        <v>30720.92</v>
      </c>
      <c r="M63" s="71">
        <f>IF(K63&gt;0,L63/K63*100,"-")</f>
        <v>85.33588888888889</v>
      </c>
      <c r="N63" s="61"/>
    </row>
    <row r="64" spans="1:14" s="2" customFormat="1" ht="11.25">
      <c r="A64" s="6"/>
      <c r="B64" s="8"/>
      <c r="C64" s="9"/>
      <c r="D64" s="5"/>
      <c r="E64" s="5"/>
      <c r="F64" s="7" t="s">
        <v>29</v>
      </c>
      <c r="G64" s="72">
        <f>G69</f>
        <v>281410</v>
      </c>
      <c r="H64" s="130">
        <f>H69</f>
        <v>60130.92</v>
      </c>
      <c r="I64" s="73">
        <f>IF(G64&gt;0,H64/G64*100,"-")</f>
        <v>21.367726804306884</v>
      </c>
      <c r="J64" s="130">
        <f>J69</f>
        <v>36000</v>
      </c>
      <c r="K64" s="72">
        <f>K69</f>
        <v>36000</v>
      </c>
      <c r="L64" s="72">
        <f>L69</f>
        <v>30720.92</v>
      </c>
      <c r="M64" s="73">
        <f>IF(K64&gt;0,L64/K64*100,"-")</f>
        <v>85.33588888888889</v>
      </c>
      <c r="N64" s="61"/>
    </row>
    <row r="65" spans="1:14" s="2" customFormat="1" ht="11.25">
      <c r="A65" s="6"/>
      <c r="B65" s="8"/>
      <c r="C65" s="9"/>
      <c r="D65" s="5"/>
      <c r="E65" s="5"/>
      <c r="F65" s="7"/>
      <c r="G65" s="72"/>
      <c r="H65" s="130"/>
      <c r="I65" s="73"/>
      <c r="J65" s="130"/>
      <c r="K65" s="72"/>
      <c r="L65" s="72"/>
      <c r="M65" s="73"/>
      <c r="N65" s="61"/>
    </row>
    <row r="66" spans="1:14" s="2" customFormat="1" ht="11.25">
      <c r="A66" s="10"/>
      <c r="B66" s="11"/>
      <c r="C66" s="12"/>
      <c r="D66" s="13"/>
      <c r="E66" s="13"/>
      <c r="F66" s="10"/>
      <c r="G66" s="10"/>
      <c r="H66" s="131"/>
      <c r="I66" s="74"/>
      <c r="J66" s="131"/>
      <c r="K66" s="75"/>
      <c r="L66" s="75"/>
      <c r="M66" s="74"/>
      <c r="N66" s="62"/>
    </row>
    <row r="67" spans="1:14" s="2" customFormat="1" ht="11.25">
      <c r="A67" s="316" t="s">
        <v>33</v>
      </c>
      <c r="B67" s="14"/>
      <c r="C67" s="76"/>
      <c r="D67" s="18"/>
      <c r="E67" s="18"/>
      <c r="F67" s="14"/>
      <c r="G67" s="14"/>
      <c r="H67" s="132"/>
      <c r="I67" s="77"/>
      <c r="J67" s="132"/>
      <c r="K67" s="78"/>
      <c r="L67" s="79"/>
      <c r="M67" s="77"/>
      <c r="N67" s="370" t="s">
        <v>56</v>
      </c>
    </row>
    <row r="68" spans="1:14" s="2" customFormat="1" ht="11.25">
      <c r="A68" s="317"/>
      <c r="B68" s="80" t="s">
        <v>57</v>
      </c>
      <c r="C68" s="81" t="s">
        <v>58</v>
      </c>
      <c r="D68" s="324"/>
      <c r="E68" s="324">
        <v>710</v>
      </c>
      <c r="F68" s="15" t="s">
        <v>35</v>
      </c>
      <c r="G68" s="82">
        <f>SUM(G69:G70)</f>
        <v>281410</v>
      </c>
      <c r="H68" s="133">
        <f>SUM(H69:H70)</f>
        <v>60130.92</v>
      </c>
      <c r="I68" s="83">
        <f>IF(G68&gt;0,H68/G68*100,"-")</f>
        <v>21.367726804306884</v>
      </c>
      <c r="J68" s="133">
        <f>SUM(J69:J70)</f>
        <v>36000</v>
      </c>
      <c r="K68" s="82">
        <f>SUM(K69:K70)</f>
        <v>36000</v>
      </c>
      <c r="L68" s="82">
        <f>SUM(L69:L70)</f>
        <v>30720.92</v>
      </c>
      <c r="M68" s="83">
        <f>IF(K68&gt;0,L68/K68*100,"-")</f>
        <v>85.33588888888889</v>
      </c>
      <c r="N68" s="371"/>
    </row>
    <row r="69" spans="1:14" s="2" customFormat="1" ht="11.25">
      <c r="A69" s="317"/>
      <c r="B69" s="80" t="s">
        <v>59</v>
      </c>
      <c r="C69" s="81" t="s">
        <v>60</v>
      </c>
      <c r="D69" s="324"/>
      <c r="E69" s="324"/>
      <c r="F69" s="16" t="s">
        <v>29</v>
      </c>
      <c r="G69" s="68">
        <v>281410</v>
      </c>
      <c r="H69" s="138">
        <v>60130.92</v>
      </c>
      <c r="I69" s="84">
        <f>IF(G69&gt;0,H69/G69*100,"-")</f>
        <v>21.367726804306884</v>
      </c>
      <c r="J69" s="134">
        <v>36000</v>
      </c>
      <c r="K69" s="68">
        <v>36000</v>
      </c>
      <c r="L69" s="68">
        <v>30720.92</v>
      </c>
      <c r="M69" s="84">
        <f>IF(K69&gt;0,L69/K69*100,"-")</f>
        <v>85.33588888888889</v>
      </c>
      <c r="N69" s="371"/>
    </row>
    <row r="70" spans="1:14" s="2" customFormat="1" ht="11.25">
      <c r="A70" s="317"/>
      <c r="B70" s="80"/>
      <c r="C70" s="85"/>
      <c r="D70" s="324"/>
      <c r="E70" s="324"/>
      <c r="F70" s="16"/>
      <c r="G70" s="68"/>
      <c r="H70" s="134"/>
      <c r="I70" s="84"/>
      <c r="J70" s="134"/>
      <c r="K70" s="68"/>
      <c r="L70" s="86"/>
      <c r="M70" s="84"/>
      <c r="N70" s="371"/>
    </row>
    <row r="71" spans="1:14" s="2" customFormat="1" ht="21.75" customHeight="1">
      <c r="A71" s="318"/>
      <c r="B71" s="17"/>
      <c r="C71" s="87"/>
      <c r="D71" s="21"/>
      <c r="E71" s="21"/>
      <c r="F71" s="17"/>
      <c r="G71" s="17"/>
      <c r="H71" s="135"/>
      <c r="I71" s="88"/>
      <c r="J71" s="135"/>
      <c r="K71" s="89"/>
      <c r="L71" s="90"/>
      <c r="M71" s="88"/>
      <c r="N71" s="372"/>
    </row>
    <row r="72" spans="1:14" ht="11.25">
      <c r="A72" s="154"/>
      <c r="B72" s="55" t="s">
        <v>61</v>
      </c>
      <c r="C72" s="156"/>
      <c r="D72" s="157"/>
      <c r="E72" s="153"/>
      <c r="F72" s="154"/>
      <c r="G72" s="154"/>
      <c r="H72" s="158"/>
      <c r="I72" s="154"/>
      <c r="J72" s="158"/>
      <c r="K72" s="159"/>
      <c r="L72" s="159"/>
      <c r="M72" s="160"/>
      <c r="N72" s="155"/>
    </row>
    <row r="73" spans="1:14" s="2" customFormat="1" ht="19.5">
      <c r="A73" s="69" t="s">
        <v>100</v>
      </c>
      <c r="B73" s="326"/>
      <c r="C73" s="327"/>
      <c r="D73" s="97" t="s">
        <v>52</v>
      </c>
      <c r="E73" s="5">
        <v>754</v>
      </c>
      <c r="F73" s="6"/>
      <c r="G73" s="70">
        <f>SUM(G74:G74)</f>
        <v>3937750</v>
      </c>
      <c r="H73" s="129">
        <f>SUM(H74:H74)</f>
        <v>422859.49</v>
      </c>
      <c r="I73" s="71">
        <f>IF(G73&gt;0,H73/G73*100,"-")</f>
        <v>10.73860681861469</v>
      </c>
      <c r="J73" s="129">
        <f>SUM(J74:J74)</f>
        <v>494600</v>
      </c>
      <c r="K73" s="70">
        <f>SUM(K74:K74)</f>
        <v>494600</v>
      </c>
      <c r="L73" s="70">
        <f>SUM(L74:L74)</f>
        <v>422859.49</v>
      </c>
      <c r="M73" s="71">
        <f>IF(K73&gt;0,L73/K73*100,"-")</f>
        <v>85.49524666397087</v>
      </c>
      <c r="N73" s="61"/>
    </row>
    <row r="74" spans="1:14" s="2" customFormat="1" ht="12.75" customHeight="1">
      <c r="A74" s="6"/>
      <c r="B74" s="364"/>
      <c r="C74" s="365"/>
      <c r="D74" s="98"/>
      <c r="E74" s="5"/>
      <c r="F74" s="7" t="s">
        <v>29</v>
      </c>
      <c r="G74" s="72">
        <f>G78</f>
        <v>3937750</v>
      </c>
      <c r="H74" s="130">
        <f>H78</f>
        <v>422859.49</v>
      </c>
      <c r="I74" s="73">
        <f>IF(G74&gt;0,H74/G74*100,"-")</f>
        <v>10.73860681861469</v>
      </c>
      <c r="J74" s="130">
        <f>J78</f>
        <v>494600</v>
      </c>
      <c r="K74" s="72">
        <f>K78</f>
        <v>494600</v>
      </c>
      <c r="L74" s="72">
        <f>L78</f>
        <v>422859.49</v>
      </c>
      <c r="M74" s="73">
        <f>IF(K74&gt;0,L74/K74*100,"-")</f>
        <v>85.49524666397087</v>
      </c>
      <c r="N74" s="61"/>
    </row>
    <row r="75" spans="1:14" s="2" customFormat="1" ht="11.25">
      <c r="A75" s="10"/>
      <c r="B75" s="11"/>
      <c r="C75" s="12"/>
      <c r="D75" s="99"/>
      <c r="E75" s="13"/>
      <c r="F75" s="10"/>
      <c r="G75" s="10"/>
      <c r="H75" s="131"/>
      <c r="I75" s="74"/>
      <c r="J75" s="131"/>
      <c r="K75" s="75"/>
      <c r="L75" s="75"/>
      <c r="M75" s="74"/>
      <c r="N75" s="62"/>
    </row>
    <row r="76" spans="1:14" s="2" customFormat="1" ht="12.75" customHeight="1">
      <c r="A76" s="316" t="s">
        <v>33</v>
      </c>
      <c r="B76" s="14"/>
      <c r="C76" s="76"/>
      <c r="D76" s="100"/>
      <c r="E76" s="18"/>
      <c r="F76" s="14"/>
      <c r="G76" s="14"/>
      <c r="H76" s="132"/>
      <c r="I76" s="77"/>
      <c r="J76" s="132"/>
      <c r="K76" s="78"/>
      <c r="L76" s="79"/>
      <c r="M76" s="77"/>
      <c r="N76" s="338" t="s">
        <v>132</v>
      </c>
    </row>
    <row r="77" spans="1:14" s="2" customFormat="1" ht="11.25">
      <c r="A77" s="317"/>
      <c r="B77" s="80" t="s">
        <v>57</v>
      </c>
      <c r="C77" s="81" t="s">
        <v>62</v>
      </c>
      <c r="D77" s="376" t="s">
        <v>52</v>
      </c>
      <c r="E77" s="324">
        <v>754</v>
      </c>
      <c r="F77" s="15" t="s">
        <v>35</v>
      </c>
      <c r="G77" s="82">
        <f>SUM(G78)</f>
        <v>3937750</v>
      </c>
      <c r="H77" s="133">
        <f>SUM(H78:H79)</f>
        <v>422859.49</v>
      </c>
      <c r="I77" s="83">
        <f>IF(G77&gt;0,H77/G77*100,"-")</f>
        <v>10.73860681861469</v>
      </c>
      <c r="J77" s="133">
        <f>SUM(J78:J79)</f>
        <v>494600</v>
      </c>
      <c r="K77" s="82">
        <f>SUM(K78:K79)</f>
        <v>494600</v>
      </c>
      <c r="L77" s="82">
        <f>SUM(L78:L79)</f>
        <v>422859.49</v>
      </c>
      <c r="M77" s="83">
        <f>IF(K77&gt;0,L77/K77*100,"-")</f>
        <v>85.49524666397087</v>
      </c>
      <c r="N77" s="339"/>
    </row>
    <row r="78" spans="1:14" s="2" customFormat="1" ht="11.25">
      <c r="A78" s="317"/>
      <c r="B78" s="80" t="s">
        <v>59</v>
      </c>
      <c r="C78" s="81" t="s">
        <v>63</v>
      </c>
      <c r="D78" s="376"/>
      <c r="E78" s="324"/>
      <c r="F78" s="16" t="s">
        <v>29</v>
      </c>
      <c r="G78" s="68">
        <v>3937750</v>
      </c>
      <c r="H78" s="138">
        <v>422859.49</v>
      </c>
      <c r="I78" s="84">
        <f>IF(G78&gt;0,H78/G78*100,"-")</f>
        <v>10.73860681861469</v>
      </c>
      <c r="J78" s="134">
        <v>494600</v>
      </c>
      <c r="K78" s="68">
        <v>494600</v>
      </c>
      <c r="L78" s="68">
        <v>422859.49</v>
      </c>
      <c r="M78" s="84">
        <f>IF(K78&gt;0,L78/K78*100,"-")</f>
        <v>85.49524666397087</v>
      </c>
      <c r="N78" s="339"/>
    </row>
    <row r="79" spans="1:14" s="2" customFormat="1" ht="11.25">
      <c r="A79" s="317"/>
      <c r="B79" s="80"/>
      <c r="C79" s="85"/>
      <c r="D79" s="376"/>
      <c r="E79" s="324"/>
      <c r="F79" s="16"/>
      <c r="G79" s="16"/>
      <c r="H79" s="134"/>
      <c r="I79" s="84"/>
      <c r="J79" s="134"/>
      <c r="K79" s="68"/>
      <c r="L79" s="86"/>
      <c r="M79" s="84"/>
      <c r="N79" s="339"/>
    </row>
    <row r="80" spans="1:14" s="2" customFormat="1" ht="213" customHeight="1">
      <c r="A80" s="318"/>
      <c r="B80" s="17"/>
      <c r="C80" s="87"/>
      <c r="D80" s="101"/>
      <c r="E80" s="21"/>
      <c r="F80" s="17"/>
      <c r="G80" s="17"/>
      <c r="H80" s="135"/>
      <c r="I80" s="88"/>
      <c r="J80" s="135"/>
      <c r="K80" s="89"/>
      <c r="L80" s="90"/>
      <c r="M80" s="88"/>
      <c r="N80" s="381" t="s">
        <v>133</v>
      </c>
    </row>
    <row r="81" spans="1:14" s="2" customFormat="1" ht="11.25">
      <c r="A81" s="69"/>
      <c r="B81" s="326"/>
      <c r="C81" s="327"/>
      <c r="D81" s="98"/>
      <c r="E81" s="5"/>
      <c r="F81" s="6"/>
      <c r="G81" s="92"/>
      <c r="H81" s="129"/>
      <c r="I81" s="71"/>
      <c r="J81" s="129"/>
      <c r="K81" s="172"/>
      <c r="L81" s="162"/>
      <c r="M81" s="71"/>
      <c r="N81" s="61"/>
    </row>
    <row r="82" spans="1:14" s="2" customFormat="1" ht="11.25">
      <c r="A82" s="6" t="s">
        <v>101</v>
      </c>
      <c r="B82" s="379" t="s">
        <v>64</v>
      </c>
      <c r="C82" s="380"/>
      <c r="D82" s="98"/>
      <c r="E82" s="5"/>
      <c r="F82" s="7" t="s">
        <v>29</v>
      </c>
      <c r="G82" s="93">
        <f>G86</f>
        <v>2096205</v>
      </c>
      <c r="H82" s="130">
        <f>H86</f>
        <v>493130.26</v>
      </c>
      <c r="I82" s="73">
        <f>H82/G82*100</f>
        <v>23.524906199536783</v>
      </c>
      <c r="J82" s="130">
        <f>J86</f>
        <v>252000</v>
      </c>
      <c r="K82" s="93">
        <f>K86</f>
        <v>252000</v>
      </c>
      <c r="L82" s="72">
        <f>L86</f>
        <v>244924.83</v>
      </c>
      <c r="M82" s="73">
        <f>L82/K82*100</f>
        <v>97.19239285714285</v>
      </c>
      <c r="N82" s="61"/>
    </row>
    <row r="83" spans="1:14" s="2" customFormat="1" ht="11.25">
      <c r="A83" s="10"/>
      <c r="B83" s="11"/>
      <c r="C83" s="12"/>
      <c r="D83" s="99"/>
      <c r="E83" s="13"/>
      <c r="F83" s="10"/>
      <c r="G83" s="94"/>
      <c r="H83" s="131"/>
      <c r="I83" s="74"/>
      <c r="J83" s="131"/>
      <c r="K83" s="173"/>
      <c r="L83" s="163"/>
      <c r="M83" s="74"/>
      <c r="N83" s="62"/>
    </row>
    <row r="84" spans="1:14" s="2" customFormat="1" ht="11.25">
      <c r="A84" s="316" t="s">
        <v>33</v>
      </c>
      <c r="B84" s="14"/>
      <c r="C84" s="76"/>
      <c r="D84" s="100"/>
      <c r="E84" s="18"/>
      <c r="F84" s="14"/>
      <c r="G84" s="167"/>
      <c r="H84" s="132"/>
      <c r="I84" s="77"/>
      <c r="J84" s="132"/>
      <c r="K84" s="169"/>
      <c r="L84" s="164"/>
      <c r="M84" s="77"/>
      <c r="N84" s="373" t="s">
        <v>112</v>
      </c>
    </row>
    <row r="85" spans="1:14" s="2" customFormat="1" ht="11.25">
      <c r="A85" s="317"/>
      <c r="B85" s="80" t="s">
        <v>57</v>
      </c>
      <c r="C85" s="85" t="s">
        <v>65</v>
      </c>
      <c r="D85" s="376" t="s">
        <v>52</v>
      </c>
      <c r="E85" s="324">
        <v>853</v>
      </c>
      <c r="F85" s="15" t="s">
        <v>35</v>
      </c>
      <c r="G85" s="95">
        <f>G86+G87</f>
        <v>2096205</v>
      </c>
      <c r="H85" s="133">
        <f>H86+H87</f>
        <v>493130.26</v>
      </c>
      <c r="I85" s="83">
        <f>H85/G85*100</f>
        <v>23.524906199536783</v>
      </c>
      <c r="J85" s="133">
        <f>J86+J87</f>
        <v>252000</v>
      </c>
      <c r="K85" s="95">
        <f>K86+K87</f>
        <v>252000</v>
      </c>
      <c r="L85" s="82">
        <f>L86+L87</f>
        <v>244924.83</v>
      </c>
      <c r="M85" s="83">
        <f>L85/K85*100</f>
        <v>97.19239285714285</v>
      </c>
      <c r="N85" s="374"/>
    </row>
    <row r="86" spans="1:14" s="2" customFormat="1" ht="11.25">
      <c r="A86" s="317"/>
      <c r="B86" s="80" t="s">
        <v>59</v>
      </c>
      <c r="C86" s="377" t="s">
        <v>66</v>
      </c>
      <c r="D86" s="376"/>
      <c r="E86" s="324"/>
      <c r="F86" s="16" t="s">
        <v>29</v>
      </c>
      <c r="G86" s="96">
        <v>2096205</v>
      </c>
      <c r="H86" s="134">
        <v>493130.26</v>
      </c>
      <c r="I86" s="84">
        <f>H86/G86*100</f>
        <v>23.524906199536783</v>
      </c>
      <c r="J86" s="134">
        <v>252000</v>
      </c>
      <c r="K86" s="170">
        <v>252000</v>
      </c>
      <c r="L86" s="165">
        <v>244924.83</v>
      </c>
      <c r="M86" s="84">
        <f>L86/K86*100</f>
        <v>97.19239285714285</v>
      </c>
      <c r="N86" s="374"/>
    </row>
    <row r="87" spans="1:14" s="2" customFormat="1" ht="11.25">
      <c r="A87" s="317"/>
      <c r="B87" s="80"/>
      <c r="C87" s="377"/>
      <c r="D87" s="376"/>
      <c r="E87" s="324"/>
      <c r="F87" s="16"/>
      <c r="G87" s="96"/>
      <c r="H87" s="134"/>
      <c r="I87" s="84"/>
      <c r="J87" s="134"/>
      <c r="K87" s="170"/>
      <c r="L87" s="91"/>
      <c r="M87" s="84"/>
      <c r="N87" s="374"/>
    </row>
    <row r="88" spans="1:14" s="2" customFormat="1" ht="30.75" customHeight="1">
      <c r="A88" s="318"/>
      <c r="B88" s="17"/>
      <c r="C88" s="378"/>
      <c r="D88" s="101"/>
      <c r="E88" s="21"/>
      <c r="F88" s="17"/>
      <c r="G88" s="168"/>
      <c r="H88" s="135"/>
      <c r="I88" s="88"/>
      <c r="J88" s="135"/>
      <c r="K88" s="171"/>
      <c r="L88" s="166"/>
      <c r="M88" s="88"/>
      <c r="N88" s="375"/>
    </row>
    <row r="89" spans="1:14" s="2" customFormat="1" ht="11.25">
      <c r="A89" s="69" t="s">
        <v>102</v>
      </c>
      <c r="B89" s="326" t="s">
        <v>67</v>
      </c>
      <c r="C89" s="327"/>
      <c r="D89" s="5"/>
      <c r="E89" s="5"/>
      <c r="F89" s="6"/>
      <c r="G89" s="92">
        <f>SUM(G90:G90)</f>
        <v>2272213</v>
      </c>
      <c r="H89" s="129">
        <f>SUM(H90:H90)</f>
        <v>257883</v>
      </c>
      <c r="I89" s="71">
        <f>IF(G89&gt;0,H89/G89*100,"-")</f>
        <v>11.349420146790816</v>
      </c>
      <c r="J89" s="129">
        <f>SUM(J90:J90)</f>
        <v>258038</v>
      </c>
      <c r="K89" s="92">
        <f>SUM(K90:K90)</f>
        <v>325508</v>
      </c>
      <c r="L89" s="70">
        <f>SUM(L90:L90)</f>
        <v>296290.42</v>
      </c>
      <c r="M89" s="71">
        <f>IF(K89&gt;0,L89/K89*100,"-")</f>
        <v>91.02400555439498</v>
      </c>
      <c r="N89" s="61"/>
    </row>
    <row r="90" spans="1:14" s="2" customFormat="1" ht="11.25">
      <c r="A90" s="6"/>
      <c r="B90" s="8"/>
      <c r="C90" s="9"/>
      <c r="D90" s="5"/>
      <c r="E90" s="5"/>
      <c r="F90" s="7" t="s">
        <v>29</v>
      </c>
      <c r="G90" s="93">
        <f>G94</f>
        <v>2272213</v>
      </c>
      <c r="H90" s="130">
        <f>H94</f>
        <v>257883</v>
      </c>
      <c r="I90" s="73">
        <f>IF(G90&gt;0,H90/G90*100,"-")</f>
        <v>11.349420146790816</v>
      </c>
      <c r="J90" s="130">
        <f>J94</f>
        <v>258038</v>
      </c>
      <c r="K90" s="93">
        <f>K94</f>
        <v>325508</v>
      </c>
      <c r="L90" s="72">
        <f>L94</f>
        <v>296290.42</v>
      </c>
      <c r="M90" s="73">
        <f>IF(K90&gt;0,L90/K90*100,"-")</f>
        <v>91.02400555439498</v>
      </c>
      <c r="N90" s="61"/>
    </row>
    <row r="91" spans="1:14" s="2" customFormat="1" ht="11.25">
      <c r="A91" s="10"/>
      <c r="B91" s="11"/>
      <c r="C91" s="12"/>
      <c r="D91" s="13"/>
      <c r="E91" s="13"/>
      <c r="F91" s="10"/>
      <c r="G91" s="10"/>
      <c r="H91" s="131"/>
      <c r="I91" s="74"/>
      <c r="J91" s="131"/>
      <c r="K91" s="94"/>
      <c r="L91" s="75"/>
      <c r="M91" s="74"/>
      <c r="N91" s="62"/>
    </row>
    <row r="92" spans="1:14" s="2" customFormat="1" ht="11.25">
      <c r="A92" s="316" t="s">
        <v>33</v>
      </c>
      <c r="B92" s="14"/>
      <c r="C92" s="76"/>
      <c r="D92" s="18"/>
      <c r="E92" s="18"/>
      <c r="F92" s="14"/>
      <c r="G92" s="14"/>
      <c r="H92" s="132"/>
      <c r="I92" s="77"/>
      <c r="J92" s="132"/>
      <c r="K92" s="117"/>
      <c r="L92" s="79"/>
      <c r="M92" s="77"/>
      <c r="N92" s="319" t="s">
        <v>113</v>
      </c>
    </row>
    <row r="93" spans="1:14" s="2" customFormat="1" ht="11.25">
      <c r="A93" s="317"/>
      <c r="B93" s="80" t="s">
        <v>57</v>
      </c>
      <c r="C93" s="81" t="s">
        <v>68</v>
      </c>
      <c r="D93" s="324" t="s">
        <v>52</v>
      </c>
      <c r="E93" s="324">
        <v>700</v>
      </c>
      <c r="F93" s="15" t="s">
        <v>35</v>
      </c>
      <c r="G93" s="82">
        <f>SUM(G94:G95)</f>
        <v>2272213</v>
      </c>
      <c r="H93" s="133">
        <f>SUM(H94:H95)</f>
        <v>257883</v>
      </c>
      <c r="I93" s="83">
        <f>IF(G93&gt;0,H93/G93*100,"-")</f>
        <v>11.349420146790816</v>
      </c>
      <c r="J93" s="133">
        <f>SUM(J94:J95)</f>
        <v>258038</v>
      </c>
      <c r="K93" s="95">
        <f>SUM(K94:K95)</f>
        <v>325508</v>
      </c>
      <c r="L93" s="82">
        <f>SUM(L94:L95)</f>
        <v>296290.42</v>
      </c>
      <c r="M93" s="83">
        <f>IF(K93&gt;0,L93/K93*100,"-")</f>
        <v>91.02400555439498</v>
      </c>
      <c r="N93" s="315"/>
    </row>
    <row r="94" spans="1:14" s="2" customFormat="1" ht="11.25">
      <c r="A94" s="317"/>
      <c r="B94" s="80" t="s">
        <v>69</v>
      </c>
      <c r="C94" s="81"/>
      <c r="D94" s="324"/>
      <c r="E94" s="324"/>
      <c r="F94" s="16" t="s">
        <v>29</v>
      </c>
      <c r="G94" s="68">
        <v>2272213</v>
      </c>
      <c r="H94" s="134">
        <v>257883</v>
      </c>
      <c r="I94" s="84">
        <f>IF(G94&gt;0,H94/G94*100,"-")</f>
        <v>11.349420146790816</v>
      </c>
      <c r="J94" s="134">
        <v>258038</v>
      </c>
      <c r="K94" s="96">
        <v>325508</v>
      </c>
      <c r="L94" s="68">
        <v>296290.42</v>
      </c>
      <c r="M94" s="84">
        <f>IF(K94&gt;0,L94/K94*100,"-")</f>
        <v>91.02400555439498</v>
      </c>
      <c r="N94" s="315"/>
    </row>
    <row r="95" spans="1:14" s="2" customFormat="1" ht="11.25">
      <c r="A95" s="317"/>
      <c r="B95" s="80"/>
      <c r="C95" s="85"/>
      <c r="D95" s="324"/>
      <c r="E95" s="324"/>
      <c r="F95" s="16"/>
      <c r="G95" s="16"/>
      <c r="H95" s="134"/>
      <c r="I95" s="84"/>
      <c r="J95" s="134"/>
      <c r="K95" s="96"/>
      <c r="L95" s="86"/>
      <c r="M95" s="84"/>
      <c r="N95" s="315"/>
    </row>
    <row r="96" spans="1:14" s="2" customFormat="1" ht="70.5" customHeight="1">
      <c r="A96" s="318"/>
      <c r="B96" s="17"/>
      <c r="C96" s="87"/>
      <c r="D96" s="21"/>
      <c r="E96" s="21"/>
      <c r="F96" s="17"/>
      <c r="G96" s="17"/>
      <c r="H96" s="135"/>
      <c r="I96" s="88"/>
      <c r="J96" s="135"/>
      <c r="K96" s="118"/>
      <c r="L96" s="90"/>
      <c r="M96" s="88"/>
      <c r="N96" s="325"/>
    </row>
    <row r="97" spans="1:14" s="2" customFormat="1" ht="11.25">
      <c r="A97" s="69" t="s">
        <v>103</v>
      </c>
      <c r="B97" s="326" t="s">
        <v>70</v>
      </c>
      <c r="C97" s="327"/>
      <c r="D97" s="5"/>
      <c r="E97" s="5"/>
      <c r="F97" s="6"/>
      <c r="G97" s="92">
        <f>SUM(G98:G98)</f>
        <v>5608132</v>
      </c>
      <c r="H97" s="129">
        <f>SUM(H98:H98)</f>
        <v>2223307.91</v>
      </c>
      <c r="I97" s="71">
        <f>IF(G97&gt;0,H97/G97*100,"-")</f>
        <v>39.644357693435175</v>
      </c>
      <c r="J97" s="129">
        <f>SUM(J98:J98)</f>
        <v>1144500</v>
      </c>
      <c r="K97" s="92">
        <f>SUM(K98:K98)</f>
        <v>1144500</v>
      </c>
      <c r="L97" s="70">
        <f>SUM(L98:L98)</f>
        <v>1005675.99</v>
      </c>
      <c r="M97" s="71">
        <f>IF(K97&gt;0,L97/K97*100,"-")</f>
        <v>87.8703355176933</v>
      </c>
      <c r="N97" s="61"/>
    </row>
    <row r="98" spans="1:14" s="2" customFormat="1" ht="11.25">
      <c r="A98" s="6"/>
      <c r="B98" s="8"/>
      <c r="C98" s="9"/>
      <c r="D98" s="5"/>
      <c r="E98" s="5"/>
      <c r="F98" s="7" t="s">
        <v>29</v>
      </c>
      <c r="G98" s="93">
        <f>G102</f>
        <v>5608132</v>
      </c>
      <c r="H98" s="130">
        <f>H102</f>
        <v>2223307.91</v>
      </c>
      <c r="I98" s="73">
        <f>IF(G98&gt;0,H98/G98*100,"-")</f>
        <v>39.644357693435175</v>
      </c>
      <c r="J98" s="130">
        <f>J102</f>
        <v>1144500</v>
      </c>
      <c r="K98" s="93">
        <f>K102</f>
        <v>1144500</v>
      </c>
      <c r="L98" s="72">
        <f>L102</f>
        <v>1005675.99</v>
      </c>
      <c r="M98" s="73">
        <f>IF(K98&gt;0,L98/K98*100,"-")</f>
        <v>87.8703355176933</v>
      </c>
      <c r="N98" s="61"/>
    </row>
    <row r="99" spans="1:14" s="2" customFormat="1" ht="11.25">
      <c r="A99" s="10"/>
      <c r="B99" s="11"/>
      <c r="C99" s="12"/>
      <c r="D99" s="13"/>
      <c r="E99" s="13"/>
      <c r="F99" s="10"/>
      <c r="G99" s="94"/>
      <c r="H99" s="131"/>
      <c r="I99" s="74"/>
      <c r="J99" s="131"/>
      <c r="K99" s="94"/>
      <c r="L99" s="75"/>
      <c r="M99" s="74"/>
      <c r="N99" s="62"/>
    </row>
    <row r="100" spans="1:14" s="2" customFormat="1" ht="11.25">
      <c r="A100" s="316" t="s">
        <v>33</v>
      </c>
      <c r="B100" s="14"/>
      <c r="C100" s="76"/>
      <c r="D100" s="18"/>
      <c r="E100" s="18"/>
      <c r="F100" s="14"/>
      <c r="G100" s="167"/>
      <c r="H100" s="132"/>
      <c r="I100" s="77"/>
      <c r="J100" s="132"/>
      <c r="K100" s="117"/>
      <c r="L100" s="79"/>
      <c r="M100" s="77"/>
      <c r="N100" s="319" t="s">
        <v>73</v>
      </c>
    </row>
    <row r="101" spans="1:14" s="2" customFormat="1" ht="11.25">
      <c r="A101" s="317"/>
      <c r="B101" s="80" t="s">
        <v>57</v>
      </c>
      <c r="C101" s="81" t="s">
        <v>71</v>
      </c>
      <c r="D101" s="324" t="s">
        <v>52</v>
      </c>
      <c r="E101" s="324">
        <v>600</v>
      </c>
      <c r="F101" s="15" t="s">
        <v>35</v>
      </c>
      <c r="G101" s="95">
        <f>SUM(G102:G103)</f>
        <v>5608132</v>
      </c>
      <c r="H101" s="133">
        <f>SUM(H102:H103)</f>
        <v>2223307.91</v>
      </c>
      <c r="I101" s="83">
        <f>IF(G101&gt;0,H101/G101*100,"-")</f>
        <v>39.644357693435175</v>
      </c>
      <c r="J101" s="133">
        <f>SUM(J102:J103)</f>
        <v>1144500</v>
      </c>
      <c r="K101" s="95">
        <f>SUM(K102:K103)</f>
        <v>1144500</v>
      </c>
      <c r="L101" s="82">
        <f>SUM(L102:L103)</f>
        <v>1005675.99</v>
      </c>
      <c r="M101" s="83">
        <f>IF(K101&gt;0,L101/K101*100,"-")</f>
        <v>87.8703355176933</v>
      </c>
      <c r="N101" s="315"/>
    </row>
    <row r="102" spans="1:14" s="2" customFormat="1" ht="11.25">
      <c r="A102" s="317"/>
      <c r="B102" s="80" t="s">
        <v>72</v>
      </c>
      <c r="C102" s="81"/>
      <c r="D102" s="324"/>
      <c r="E102" s="324"/>
      <c r="F102" s="16" t="s">
        <v>29</v>
      </c>
      <c r="G102" s="96">
        <v>5608132</v>
      </c>
      <c r="H102" s="134">
        <v>2223307.91</v>
      </c>
      <c r="I102" s="84">
        <f>IF(G102&gt;0,H102/G102*100,"-")</f>
        <v>39.644357693435175</v>
      </c>
      <c r="J102" s="138">
        <v>1144500</v>
      </c>
      <c r="K102" s="96">
        <v>1144500</v>
      </c>
      <c r="L102" s="86">
        <v>1005675.99</v>
      </c>
      <c r="M102" s="84">
        <f>IF(K102&gt;0,L102/K102*100,"-")</f>
        <v>87.8703355176933</v>
      </c>
      <c r="N102" s="315"/>
    </row>
    <row r="103" spans="1:14" s="2" customFormat="1" ht="11.25">
      <c r="A103" s="317"/>
      <c r="B103" s="80"/>
      <c r="C103" s="85"/>
      <c r="D103" s="324"/>
      <c r="E103" s="324"/>
      <c r="F103" s="16"/>
      <c r="G103" s="16"/>
      <c r="H103" s="134"/>
      <c r="I103" s="84"/>
      <c r="J103" s="134"/>
      <c r="K103" s="96"/>
      <c r="L103" s="86"/>
      <c r="M103" s="84"/>
      <c r="N103" s="315"/>
    </row>
    <row r="104" spans="1:14" s="2" customFormat="1" ht="41.25" customHeight="1">
      <c r="A104" s="318"/>
      <c r="B104" s="17"/>
      <c r="C104" s="87"/>
      <c r="D104" s="21"/>
      <c r="E104" s="21"/>
      <c r="F104" s="17"/>
      <c r="G104" s="17"/>
      <c r="H104" s="135"/>
      <c r="I104" s="88"/>
      <c r="J104" s="135"/>
      <c r="K104" s="118"/>
      <c r="L104" s="90"/>
      <c r="M104" s="88"/>
      <c r="N104" s="325"/>
    </row>
    <row r="105" spans="1:14" s="2" customFormat="1" ht="11.25">
      <c r="A105" s="69" t="s">
        <v>104</v>
      </c>
      <c r="B105" s="326" t="s">
        <v>74</v>
      </c>
      <c r="C105" s="327"/>
      <c r="D105" s="5"/>
      <c r="E105" s="5"/>
      <c r="F105" s="6"/>
      <c r="G105" s="92">
        <f>SUM(G106:G106)</f>
        <v>613862</v>
      </c>
      <c r="H105" s="129">
        <f>SUM(H106:H106)</f>
        <v>62128</v>
      </c>
      <c r="I105" s="71">
        <f>IF(G105&gt;0,H105/G105*100,"-")</f>
        <v>10.120841492061734</v>
      </c>
      <c r="J105" s="129">
        <f>SUM(J106:J106)</f>
        <v>72949</v>
      </c>
      <c r="K105" s="92">
        <f>SUM(K106:K106)</f>
        <v>72884</v>
      </c>
      <c r="L105" s="70">
        <f>SUM(L106:L106)</f>
        <v>72500.99</v>
      </c>
      <c r="M105" s="71">
        <f>IF(K105&gt;0,L105/K105*100,"-")</f>
        <v>99.47449371604193</v>
      </c>
      <c r="N105" s="61"/>
    </row>
    <row r="106" spans="1:14" s="2" customFormat="1" ht="11.25">
      <c r="A106" s="6"/>
      <c r="B106" s="8"/>
      <c r="C106" s="9"/>
      <c r="D106" s="5"/>
      <c r="E106" s="5"/>
      <c r="F106" s="7" t="s">
        <v>30</v>
      </c>
      <c r="G106" s="93">
        <f>G110</f>
        <v>613862</v>
      </c>
      <c r="H106" s="130">
        <f>H110</f>
        <v>62128</v>
      </c>
      <c r="I106" s="73">
        <f>IF(G106&gt;0,H106/G106*100,"-")</f>
        <v>10.120841492061734</v>
      </c>
      <c r="J106" s="130">
        <f>J110</f>
        <v>72949</v>
      </c>
      <c r="K106" s="93">
        <f>K110</f>
        <v>72884</v>
      </c>
      <c r="L106" s="72">
        <f>L110</f>
        <v>72500.99</v>
      </c>
      <c r="M106" s="73">
        <f>IF(K106&gt;0,L106/K106*100,"-")</f>
        <v>99.47449371604193</v>
      </c>
      <c r="N106" s="61"/>
    </row>
    <row r="107" spans="1:14" s="2" customFormat="1" ht="11.25">
      <c r="A107" s="10"/>
      <c r="B107" s="11"/>
      <c r="C107" s="12"/>
      <c r="D107" s="13"/>
      <c r="E107" s="13"/>
      <c r="F107" s="10"/>
      <c r="G107" s="10"/>
      <c r="H107" s="131"/>
      <c r="I107" s="74"/>
      <c r="J107" s="131"/>
      <c r="K107" s="94"/>
      <c r="L107" s="75"/>
      <c r="M107" s="74"/>
      <c r="N107" s="62"/>
    </row>
    <row r="108" spans="1:14" s="2" customFormat="1" ht="11.25" customHeight="1">
      <c r="A108" s="316" t="s">
        <v>33</v>
      </c>
      <c r="B108" s="14"/>
      <c r="C108" s="76"/>
      <c r="D108" s="18"/>
      <c r="E108" s="18"/>
      <c r="F108" s="14"/>
      <c r="G108" s="14"/>
      <c r="H108" s="136"/>
      <c r="I108" s="103"/>
      <c r="J108" s="136"/>
      <c r="K108" s="119"/>
      <c r="L108" s="105"/>
      <c r="M108" s="77"/>
      <c r="N108" s="382" t="s">
        <v>135</v>
      </c>
    </row>
    <row r="109" spans="1:14" s="2" customFormat="1" ht="22.5">
      <c r="A109" s="317"/>
      <c r="B109" s="80" t="s">
        <v>57</v>
      </c>
      <c r="C109" s="85" t="s">
        <v>75</v>
      </c>
      <c r="D109" s="324" t="s">
        <v>52</v>
      </c>
      <c r="E109" s="324">
        <v>710</v>
      </c>
      <c r="F109" s="15" t="s">
        <v>35</v>
      </c>
      <c r="G109" s="95">
        <f>SUM(G110:G111)</f>
        <v>613862</v>
      </c>
      <c r="H109" s="137">
        <f>SUM(H110:H111)</f>
        <v>62128</v>
      </c>
      <c r="I109" s="108">
        <f>IF(G109&gt;0,H109/G109*100,"-")</f>
        <v>10.120841492061734</v>
      </c>
      <c r="J109" s="137">
        <f>SUM(J110:J111)</f>
        <v>72949</v>
      </c>
      <c r="K109" s="120">
        <f>SUM(K110:K111)</f>
        <v>72884</v>
      </c>
      <c r="L109" s="107">
        <f>SUM(L110:L111)</f>
        <v>72500.99</v>
      </c>
      <c r="M109" s="83">
        <f>IF(K109&gt;0,L109/K109*100,"-")</f>
        <v>99.47449371604193</v>
      </c>
      <c r="N109" s="383"/>
    </row>
    <row r="110" spans="1:14" s="2" customFormat="1" ht="11.25" customHeight="1">
      <c r="A110" s="317"/>
      <c r="B110" s="80" t="s">
        <v>76</v>
      </c>
      <c r="C110" s="81"/>
      <c r="D110" s="324"/>
      <c r="E110" s="324"/>
      <c r="F110" s="16" t="s">
        <v>30</v>
      </c>
      <c r="G110" s="96">
        <v>613862</v>
      </c>
      <c r="H110" s="138">
        <v>62128</v>
      </c>
      <c r="I110" s="110">
        <f>IF(G110&gt;0,H110/G110*100,"-")</f>
        <v>10.120841492061734</v>
      </c>
      <c r="J110" s="138">
        <v>72949</v>
      </c>
      <c r="K110" s="121">
        <v>72884</v>
      </c>
      <c r="L110" s="86">
        <v>72500.99</v>
      </c>
      <c r="M110" s="84">
        <f>IF(K110&gt;0,L110/K110*100,"-")</f>
        <v>99.47449371604193</v>
      </c>
      <c r="N110" s="383"/>
    </row>
    <row r="111" spans="1:14" s="2" customFormat="1" ht="11.25">
      <c r="A111" s="317"/>
      <c r="B111" s="80"/>
      <c r="C111" s="85"/>
      <c r="D111" s="324"/>
      <c r="E111" s="324"/>
      <c r="F111" s="16"/>
      <c r="G111" s="16"/>
      <c r="H111" s="138"/>
      <c r="I111" s="110"/>
      <c r="J111" s="138"/>
      <c r="K111" s="121"/>
      <c r="L111" s="86"/>
      <c r="M111" s="84"/>
      <c r="N111" s="383" t="s">
        <v>134</v>
      </c>
    </row>
    <row r="112" spans="1:14" s="2" customFormat="1" ht="73.5" customHeight="1">
      <c r="A112" s="318"/>
      <c r="B112" s="17"/>
      <c r="C112" s="87"/>
      <c r="D112" s="21"/>
      <c r="E112" s="21"/>
      <c r="F112" s="17"/>
      <c r="G112" s="17"/>
      <c r="H112" s="135"/>
      <c r="I112" s="88"/>
      <c r="J112" s="135"/>
      <c r="K112" s="118"/>
      <c r="L112" s="90"/>
      <c r="M112" s="88"/>
      <c r="N112" s="384"/>
    </row>
    <row r="113" spans="1:14" ht="11.25">
      <c r="A113" s="69" t="s">
        <v>105</v>
      </c>
      <c r="B113" s="326" t="s">
        <v>77</v>
      </c>
      <c r="C113" s="327"/>
      <c r="D113" s="5"/>
      <c r="E113" s="5"/>
      <c r="F113" s="6"/>
      <c r="G113" s="92">
        <f>SUM(G114:G114)</f>
        <v>500654</v>
      </c>
      <c r="H113" s="129">
        <f>SUM(H114:H114)</f>
        <v>218419</v>
      </c>
      <c r="I113" s="71">
        <f>IF(G113&gt;0,H113/G113*100,"-")</f>
        <v>43.62673622901245</v>
      </c>
      <c r="J113" s="129">
        <f>SUM(J114:J114)</f>
        <v>109200</v>
      </c>
      <c r="K113" s="92">
        <f>SUM(K114:K114)</f>
        <v>151800</v>
      </c>
      <c r="L113" s="70">
        <f>SUM(L114:L114)</f>
        <v>142050.55</v>
      </c>
      <c r="M113" s="71">
        <f>IF(K113&gt;0,L113/K113*100,"-")</f>
        <v>93.57743741765479</v>
      </c>
      <c r="N113" s="61"/>
    </row>
    <row r="114" spans="1:14" ht="11.25">
      <c r="A114" s="6"/>
      <c r="B114" s="8"/>
      <c r="C114" s="9"/>
      <c r="D114" s="5"/>
      <c r="E114" s="5"/>
      <c r="F114" s="7" t="s">
        <v>29</v>
      </c>
      <c r="G114" s="93">
        <f>G118+G123+G129+G133</f>
        <v>500654</v>
      </c>
      <c r="H114" s="93">
        <f>H118+H123+H129+H133</f>
        <v>218419</v>
      </c>
      <c r="I114" s="73">
        <f>IF(G114&gt;0,H114/G114*100,"-")</f>
        <v>43.62673622901245</v>
      </c>
      <c r="J114" s="93">
        <f>J118+J123+J129+J133</f>
        <v>109200</v>
      </c>
      <c r="K114" s="93">
        <f>K118+K123+K129+K133</f>
        <v>151800</v>
      </c>
      <c r="L114" s="72">
        <f>L118+L123+L129+L133</f>
        <v>142050.55</v>
      </c>
      <c r="M114" s="73">
        <f>IF(K114&gt;0,L114/K114*100,"-")</f>
        <v>93.57743741765479</v>
      </c>
      <c r="N114" s="61"/>
    </row>
    <row r="115" spans="1:14" ht="11.25">
      <c r="A115" s="10"/>
      <c r="B115" s="11"/>
      <c r="C115" s="12"/>
      <c r="D115" s="13"/>
      <c r="E115" s="13"/>
      <c r="F115" s="10"/>
      <c r="G115" s="94"/>
      <c r="H115" s="131"/>
      <c r="I115" s="74"/>
      <c r="J115" s="131"/>
      <c r="K115" s="94"/>
      <c r="L115" s="75"/>
      <c r="M115" s="74"/>
      <c r="N115" s="62"/>
    </row>
    <row r="116" spans="1:14" ht="11.25">
      <c r="A116" s="316" t="s">
        <v>33</v>
      </c>
      <c r="B116" s="14"/>
      <c r="C116" s="76"/>
      <c r="D116" s="18"/>
      <c r="E116" s="18"/>
      <c r="F116" s="102"/>
      <c r="G116" s="219"/>
      <c r="H116" s="200"/>
      <c r="I116" s="201"/>
      <c r="J116" s="200"/>
      <c r="K116" s="202"/>
      <c r="L116" s="203"/>
      <c r="M116" s="103"/>
      <c r="N116" s="319" t="s">
        <v>81</v>
      </c>
    </row>
    <row r="117" spans="1:14" ht="11.25">
      <c r="A117" s="317"/>
      <c r="B117" s="80" t="s">
        <v>57</v>
      </c>
      <c r="C117" s="81" t="s">
        <v>78</v>
      </c>
      <c r="D117" s="324" t="s">
        <v>52</v>
      </c>
      <c r="E117" s="324">
        <v>750</v>
      </c>
      <c r="F117" s="106" t="s">
        <v>35</v>
      </c>
      <c r="G117" s="120">
        <f>SUM(G118:G119)</f>
        <v>105714</v>
      </c>
      <c r="H117" s="204">
        <f>SUM(H118:H119)</f>
        <v>24079</v>
      </c>
      <c r="I117" s="205">
        <f>IF(G117&gt;0,H117/G117*100,"-")</f>
        <v>22.777493993227008</v>
      </c>
      <c r="J117" s="204">
        <f>SUM(J118:J119)</f>
        <v>12000</v>
      </c>
      <c r="K117" s="206">
        <f>SUM(K118:K119)</f>
        <v>10500</v>
      </c>
      <c r="L117" s="207">
        <f>SUM(L118:L119)</f>
        <v>865</v>
      </c>
      <c r="M117" s="108">
        <f>IF(K117&gt;0,L117/K117*100,"-")</f>
        <v>8.238095238095237</v>
      </c>
      <c r="N117" s="315"/>
    </row>
    <row r="118" spans="1:14" ht="11.25">
      <c r="A118" s="317"/>
      <c r="B118" s="80" t="s">
        <v>79</v>
      </c>
      <c r="C118" s="81"/>
      <c r="D118" s="324"/>
      <c r="E118" s="324"/>
      <c r="F118" s="109" t="s">
        <v>29</v>
      </c>
      <c r="G118" s="121">
        <v>105714</v>
      </c>
      <c r="H118" s="208">
        <f>23214+L118</f>
        <v>24079</v>
      </c>
      <c r="I118" s="209">
        <f>IF(G118&gt;0,H118/G118*100,"-")</f>
        <v>22.777493993227008</v>
      </c>
      <c r="J118" s="208">
        <v>12000</v>
      </c>
      <c r="K118" s="210">
        <v>10500</v>
      </c>
      <c r="L118" s="211">
        <v>865</v>
      </c>
      <c r="M118" s="110">
        <f>IF(K118&gt;0,L118/K118*100,"-")</f>
        <v>8.238095238095237</v>
      </c>
      <c r="N118" s="315"/>
    </row>
    <row r="119" spans="1:14" ht="11.25">
      <c r="A119" s="317"/>
      <c r="B119" s="80"/>
      <c r="C119" s="85"/>
      <c r="D119" s="324"/>
      <c r="E119" s="324"/>
      <c r="F119" s="109"/>
      <c r="G119" s="121"/>
      <c r="H119" s="208"/>
      <c r="I119" s="209"/>
      <c r="J119" s="208"/>
      <c r="K119" s="210"/>
      <c r="L119" s="211"/>
      <c r="M119" s="110"/>
      <c r="N119" s="315"/>
    </row>
    <row r="120" spans="1:14" ht="11.25">
      <c r="A120" s="318"/>
      <c r="B120" s="17"/>
      <c r="C120" s="87"/>
      <c r="D120" s="21"/>
      <c r="E120" s="21"/>
      <c r="F120" s="111"/>
      <c r="G120" s="229"/>
      <c r="H120" s="224"/>
      <c r="I120" s="225"/>
      <c r="J120" s="224"/>
      <c r="K120" s="226"/>
      <c r="L120" s="227"/>
      <c r="M120" s="112"/>
      <c r="N120" s="325"/>
    </row>
    <row r="121" spans="1:14" ht="11.25" customHeight="1">
      <c r="A121" s="316" t="s">
        <v>36</v>
      </c>
      <c r="B121" s="14"/>
      <c r="C121" s="76"/>
      <c r="D121" s="18"/>
      <c r="E121" s="18"/>
      <c r="F121" s="102"/>
      <c r="G121" s="219"/>
      <c r="H121" s="200"/>
      <c r="I121" s="201"/>
      <c r="J121" s="200"/>
      <c r="K121" s="202"/>
      <c r="L121" s="203"/>
      <c r="M121" s="103"/>
      <c r="N121" s="319" t="s">
        <v>82</v>
      </c>
    </row>
    <row r="122" spans="1:14" ht="11.25">
      <c r="A122" s="317"/>
      <c r="B122" s="80" t="s">
        <v>57</v>
      </c>
      <c r="C122" s="81" t="s">
        <v>80</v>
      </c>
      <c r="D122" s="324" t="s">
        <v>52</v>
      </c>
      <c r="E122" s="324">
        <v>750</v>
      </c>
      <c r="F122" s="106" t="s">
        <v>35</v>
      </c>
      <c r="G122" s="120">
        <f>SUM(G123:G124)</f>
        <v>303840</v>
      </c>
      <c r="H122" s="204">
        <f>SUM(H123:H124)</f>
        <v>194340</v>
      </c>
      <c r="I122" s="205">
        <f>IF(G122&gt;0,H122/G122*100,"-")</f>
        <v>63.9612954186414</v>
      </c>
      <c r="J122" s="204">
        <f>SUM(J123:J124)</f>
        <v>97200</v>
      </c>
      <c r="K122" s="206">
        <f>SUM(K123:K124)</f>
        <v>97200</v>
      </c>
      <c r="L122" s="207">
        <f>SUM(L123:L124)</f>
        <v>97170</v>
      </c>
      <c r="M122" s="108">
        <f>IF(K122&gt;0,L122/K122*100,"-")</f>
        <v>99.96913580246914</v>
      </c>
      <c r="N122" s="315"/>
    </row>
    <row r="123" spans="1:14" ht="22.5">
      <c r="A123" s="317"/>
      <c r="B123" s="80" t="s">
        <v>59</v>
      </c>
      <c r="C123" s="67" t="s">
        <v>83</v>
      </c>
      <c r="D123" s="324"/>
      <c r="E123" s="324"/>
      <c r="F123" s="109" t="s">
        <v>29</v>
      </c>
      <c r="G123" s="121">
        <v>303840</v>
      </c>
      <c r="H123" s="208">
        <f>97170+L123</f>
        <v>194340</v>
      </c>
      <c r="I123" s="209">
        <f>IF(G123&gt;0,H123/G123*100,"-")</f>
        <v>63.9612954186414</v>
      </c>
      <c r="J123" s="208">
        <v>97200</v>
      </c>
      <c r="K123" s="210">
        <v>97200</v>
      </c>
      <c r="L123" s="211">
        <v>97170</v>
      </c>
      <c r="M123" s="110">
        <f>IF(K123&gt;0,L123/K123*100,"-")</f>
        <v>99.96913580246914</v>
      </c>
      <c r="N123" s="315"/>
    </row>
    <row r="124" spans="1:14" ht="11.25">
      <c r="A124" s="317"/>
      <c r="B124" s="80"/>
      <c r="C124" s="85"/>
      <c r="D124" s="324"/>
      <c r="E124" s="324"/>
      <c r="F124" s="109"/>
      <c r="G124" s="121"/>
      <c r="H124" s="138"/>
      <c r="I124" s="110"/>
      <c r="J124" s="138"/>
      <c r="K124" s="121"/>
      <c r="L124" s="86"/>
      <c r="M124" s="110"/>
      <c r="N124" s="315"/>
    </row>
    <row r="125" spans="1:14" ht="11.25">
      <c r="A125" s="317"/>
      <c r="B125" s="80"/>
      <c r="C125" s="85"/>
      <c r="D125" s="20"/>
      <c r="E125" s="20"/>
      <c r="F125" s="126"/>
      <c r="G125" s="126"/>
      <c r="H125" s="192"/>
      <c r="I125" s="110"/>
      <c r="J125" s="192"/>
      <c r="K125" s="121"/>
      <c r="L125" s="212"/>
      <c r="M125" s="110"/>
      <c r="N125" s="315"/>
    </row>
    <row r="126" spans="1:14" ht="11.25">
      <c r="A126" s="318"/>
      <c r="B126" s="17"/>
      <c r="C126" s="87"/>
      <c r="D126" s="213"/>
      <c r="E126" s="213"/>
      <c r="F126" s="214"/>
      <c r="G126" s="214"/>
      <c r="H126" s="139"/>
      <c r="I126" s="112"/>
      <c r="J126" s="139"/>
      <c r="K126" s="122"/>
      <c r="L126" s="114"/>
      <c r="M126" s="112"/>
      <c r="N126" s="215"/>
    </row>
    <row r="127" spans="1:14" ht="11.25">
      <c r="A127" s="216"/>
      <c r="B127" s="14"/>
      <c r="C127" s="76"/>
      <c r="D127" s="217"/>
      <c r="E127" s="217"/>
      <c r="F127" s="218"/>
      <c r="G127" s="219"/>
      <c r="H127" s="136"/>
      <c r="I127" s="103"/>
      <c r="J127" s="136"/>
      <c r="K127" s="119"/>
      <c r="L127" s="105"/>
      <c r="M127" s="103"/>
      <c r="N127" s="189"/>
    </row>
    <row r="128" spans="1:14" ht="45" customHeight="1">
      <c r="A128" s="220"/>
      <c r="B128" s="80" t="s">
        <v>57</v>
      </c>
      <c r="C128" s="85" t="s">
        <v>117</v>
      </c>
      <c r="D128" s="20"/>
      <c r="E128" s="20"/>
      <c r="F128" s="126" t="s">
        <v>120</v>
      </c>
      <c r="G128" s="221">
        <f>SUM(G129)</f>
        <v>88100</v>
      </c>
      <c r="H128" s="221">
        <f>SUM(H129)</f>
        <v>0</v>
      </c>
      <c r="I128" s="209">
        <f>IF(G128&gt;0,H128/G128*100,"-")</f>
        <v>0</v>
      </c>
      <c r="J128" s="221">
        <f>SUM(J129)</f>
        <v>0</v>
      </c>
      <c r="K128" s="221">
        <f>SUM(K129)</f>
        <v>43100</v>
      </c>
      <c r="L128" s="221">
        <f>SUM(L129)</f>
        <v>43050</v>
      </c>
      <c r="M128" s="108">
        <f>IF(K128&gt;0,L128/K128*100,"-")</f>
        <v>99.88399071925754</v>
      </c>
      <c r="N128" s="315" t="s">
        <v>130</v>
      </c>
    </row>
    <row r="129" spans="1:14" ht="20.25" customHeight="1">
      <c r="A129" s="188" t="s">
        <v>37</v>
      </c>
      <c r="B129" s="322" t="s">
        <v>59</v>
      </c>
      <c r="C129" s="320" t="s">
        <v>118</v>
      </c>
      <c r="D129" s="20" t="s">
        <v>119</v>
      </c>
      <c r="E129" s="20">
        <v>750</v>
      </c>
      <c r="F129" s="126" t="s">
        <v>121</v>
      </c>
      <c r="G129" s="223">
        <v>88100</v>
      </c>
      <c r="H129" s="223">
        <v>0</v>
      </c>
      <c r="I129" s="209">
        <f>IF(G129&gt;0,H129/G129*100,"-")</f>
        <v>0</v>
      </c>
      <c r="J129" s="223">
        <v>0</v>
      </c>
      <c r="K129" s="121">
        <v>43100</v>
      </c>
      <c r="L129" s="223">
        <v>43050</v>
      </c>
      <c r="M129" s="108">
        <f>IF(K129&gt;0,L129/K129*100,"-")</f>
        <v>99.88399071925754</v>
      </c>
      <c r="N129" s="315"/>
    </row>
    <row r="130" spans="1:14" ht="24.75" customHeight="1">
      <c r="A130" s="21"/>
      <c r="B130" s="323"/>
      <c r="C130" s="321"/>
      <c r="D130" s="213"/>
      <c r="E130" s="213"/>
      <c r="F130" s="214"/>
      <c r="G130" s="229"/>
      <c r="H130" s="139"/>
      <c r="I130" s="112"/>
      <c r="J130" s="139"/>
      <c r="K130" s="122"/>
      <c r="L130" s="114"/>
      <c r="M130" s="112"/>
      <c r="N130" s="215"/>
    </row>
    <row r="131" spans="1:14" ht="13.5" customHeight="1">
      <c r="A131" s="18"/>
      <c r="B131" s="14"/>
      <c r="C131" s="76"/>
      <c r="D131" s="217"/>
      <c r="E131" s="217"/>
      <c r="F131" s="218"/>
      <c r="G131" s="219"/>
      <c r="H131" s="136"/>
      <c r="I131" s="103"/>
      <c r="J131" s="136"/>
      <c r="K131" s="119"/>
      <c r="L131" s="105"/>
      <c r="M131" s="103"/>
      <c r="N131" s="189"/>
    </row>
    <row r="132" spans="1:14" ht="22.5">
      <c r="A132" s="188"/>
      <c r="B132" s="80" t="s">
        <v>122</v>
      </c>
      <c r="C132" s="85" t="s">
        <v>123</v>
      </c>
      <c r="D132" s="20"/>
      <c r="E132" s="20"/>
      <c r="F132" s="126" t="s">
        <v>125</v>
      </c>
      <c r="G132" s="121">
        <f>SUM(G133)</f>
        <v>3000</v>
      </c>
      <c r="H132" s="223">
        <f>SUM(H133)</f>
        <v>0</v>
      </c>
      <c r="I132" s="209">
        <f>IF(G132&gt;0,H132/G132*100,"-")</f>
        <v>0</v>
      </c>
      <c r="J132" s="223">
        <f>SUM(J133)</f>
        <v>0</v>
      </c>
      <c r="K132" s="223">
        <f>SUM(K133)</f>
        <v>1000</v>
      </c>
      <c r="L132" s="121">
        <f>SUM(L133)</f>
        <v>965.55</v>
      </c>
      <c r="M132" s="108">
        <f>IF(K132&gt;0,L132/K132*100,"-")</f>
        <v>96.55499999999999</v>
      </c>
      <c r="N132" s="222" t="s">
        <v>129</v>
      </c>
    </row>
    <row r="133" spans="1:14" ht="22.5">
      <c r="A133" s="188">
        <v>4</v>
      </c>
      <c r="B133" s="80" t="s">
        <v>59</v>
      </c>
      <c r="C133" s="85" t="s">
        <v>124</v>
      </c>
      <c r="D133" s="20" t="s">
        <v>119</v>
      </c>
      <c r="E133" s="20">
        <v>750</v>
      </c>
      <c r="F133" s="109" t="s">
        <v>121</v>
      </c>
      <c r="G133" s="223">
        <v>3000</v>
      </c>
      <c r="H133" s="138"/>
      <c r="I133" s="209">
        <f>IF(G133&gt;0,H133/G133*100,"-")</f>
        <v>0</v>
      </c>
      <c r="J133" s="230">
        <v>0</v>
      </c>
      <c r="K133" s="121">
        <v>1000</v>
      </c>
      <c r="L133" s="212">
        <v>965.55</v>
      </c>
      <c r="M133" s="108">
        <f>IF(K133&gt;0,L133/K133*100,"-")</f>
        <v>96.55499999999999</v>
      </c>
      <c r="N133" s="222"/>
    </row>
    <row r="134" spans="1:14" ht="11.25">
      <c r="A134" s="228"/>
      <c r="B134" s="17"/>
      <c r="C134" s="87"/>
      <c r="D134" s="21"/>
      <c r="E134" s="21"/>
      <c r="F134" s="111"/>
      <c r="G134" s="229"/>
      <c r="H134" s="139"/>
      <c r="I134" s="112"/>
      <c r="J134" s="139"/>
      <c r="K134" s="122"/>
      <c r="L134" s="114"/>
      <c r="M134" s="112"/>
      <c r="N134" s="215"/>
    </row>
    <row r="135" spans="1:14" s="2" customFormat="1" ht="11.25">
      <c r="A135" s="69" t="s">
        <v>106</v>
      </c>
      <c r="B135" s="326" t="s">
        <v>34</v>
      </c>
      <c r="C135" s="327"/>
      <c r="D135" s="5"/>
      <c r="E135" s="5"/>
      <c r="F135" s="6"/>
      <c r="G135" s="92">
        <f>SUM(G136:G136)</f>
        <v>139305753</v>
      </c>
      <c r="H135" s="129">
        <f>SUM(H136:H136)</f>
        <v>32637500.280000005</v>
      </c>
      <c r="I135" s="71">
        <f>IF(G135&gt;0,H135/G135*100,"-")</f>
        <v>23.42868085282882</v>
      </c>
      <c r="J135" s="129">
        <f>SUM(J136:J136)</f>
        <v>17798836</v>
      </c>
      <c r="K135" s="92">
        <f>SUM(K136:K136)</f>
        <v>17879350</v>
      </c>
      <c r="L135" s="70">
        <f>SUM(L136:L136)</f>
        <v>17079347.37</v>
      </c>
      <c r="M135" s="71">
        <f>IF(K135&gt;0,L135/K135*100,"-")</f>
        <v>95.52554969839508</v>
      </c>
      <c r="N135" s="61"/>
    </row>
    <row r="136" spans="1:14" s="2" customFormat="1" ht="11.25">
      <c r="A136" s="6"/>
      <c r="B136" s="8"/>
      <c r="C136" s="9"/>
      <c r="D136" s="5"/>
      <c r="E136" s="5"/>
      <c r="F136" s="7" t="s">
        <v>29</v>
      </c>
      <c r="G136" s="93">
        <f>SUM(G139,G145,G151,G156)</f>
        <v>139305753</v>
      </c>
      <c r="H136" s="130">
        <f>SUM(H139,H145,H151,H156)</f>
        <v>32637500.280000005</v>
      </c>
      <c r="I136" s="73">
        <f>IF(G136&gt;0,H136/G136*100,"-")</f>
        <v>23.42868085282882</v>
      </c>
      <c r="J136" s="130">
        <f>SUM(J139,J145,J151,J156)</f>
        <v>17798836</v>
      </c>
      <c r="K136" s="93">
        <f>SUM(K139,K145,K151,K156)</f>
        <v>17879350</v>
      </c>
      <c r="L136" s="72">
        <f>SUM(L139,L145,L151,L156)</f>
        <v>17079347.37</v>
      </c>
      <c r="M136" s="73">
        <f>IF(K136&gt;0,L136/K136*100,"-")</f>
        <v>95.52554969839508</v>
      </c>
      <c r="N136" s="61"/>
    </row>
    <row r="137" spans="1:14" s="2" customFormat="1" ht="11.25">
      <c r="A137" s="10"/>
      <c r="B137" s="11"/>
      <c r="C137" s="12"/>
      <c r="D137" s="13"/>
      <c r="E137" s="13"/>
      <c r="F137" s="10"/>
      <c r="G137" s="94"/>
      <c r="H137" s="131"/>
      <c r="I137" s="74"/>
      <c r="J137" s="131"/>
      <c r="K137" s="94"/>
      <c r="L137" s="75"/>
      <c r="M137" s="74"/>
      <c r="N137" s="62"/>
    </row>
    <row r="138" spans="1:14" ht="11.25">
      <c r="A138" s="316" t="s">
        <v>33</v>
      </c>
      <c r="B138" s="14"/>
      <c r="C138" s="76"/>
      <c r="D138" s="18"/>
      <c r="E138" s="18"/>
      <c r="F138" s="102"/>
      <c r="G138" s="219"/>
      <c r="H138" s="136"/>
      <c r="I138" s="103"/>
      <c r="J138" s="136"/>
      <c r="K138" s="119"/>
      <c r="L138" s="105"/>
      <c r="M138" s="103"/>
      <c r="N138" s="319" t="s">
        <v>109</v>
      </c>
    </row>
    <row r="139" spans="1:14" ht="22.5">
      <c r="A139" s="317"/>
      <c r="B139" s="80" t="s">
        <v>57</v>
      </c>
      <c r="C139" s="85" t="s">
        <v>84</v>
      </c>
      <c r="D139" s="324" t="s">
        <v>52</v>
      </c>
      <c r="E139" s="19"/>
      <c r="F139" s="106" t="s">
        <v>35</v>
      </c>
      <c r="G139" s="120">
        <f>SUM(G140:G142)</f>
        <v>46774256</v>
      </c>
      <c r="H139" s="137">
        <f>SUM(H140:H142)</f>
        <v>11250531.780000001</v>
      </c>
      <c r="I139" s="108">
        <f>IF(G139&gt;0,H139/G139*100,"-")</f>
        <v>24.05282893222289</v>
      </c>
      <c r="J139" s="137">
        <f>SUM(J140:J142)</f>
        <v>5857605</v>
      </c>
      <c r="K139" s="120">
        <f>SUM(K140:K142)</f>
        <v>5941103</v>
      </c>
      <c r="L139" s="107">
        <f>SUM(L140:L142)</f>
        <v>5771978.529999999</v>
      </c>
      <c r="M139" s="108">
        <f>IF(K139&gt;0,L139/K139*100,"-")</f>
        <v>97.15331530188922</v>
      </c>
      <c r="N139" s="315"/>
    </row>
    <row r="140" spans="1:14" ht="45.75" customHeight="1">
      <c r="A140" s="317"/>
      <c r="B140" s="80" t="s">
        <v>59</v>
      </c>
      <c r="C140" s="67" t="s">
        <v>85</v>
      </c>
      <c r="D140" s="324"/>
      <c r="E140" s="19"/>
      <c r="F140" s="145"/>
      <c r="G140" s="121"/>
      <c r="H140" s="138"/>
      <c r="I140" s="110"/>
      <c r="J140" s="138"/>
      <c r="K140" s="121"/>
      <c r="L140" s="86"/>
      <c r="M140" s="110"/>
      <c r="N140" s="315"/>
    </row>
    <row r="141" spans="1:14" ht="11.25" customHeight="1">
      <c r="A141" s="317"/>
      <c r="B141" s="80"/>
      <c r="C141" s="67"/>
      <c r="D141" s="324"/>
      <c r="E141" s="19">
        <v>801</v>
      </c>
      <c r="F141" s="109" t="s">
        <v>29</v>
      </c>
      <c r="G141" s="311">
        <v>37461010</v>
      </c>
      <c r="H141" s="143">
        <v>9078550.96</v>
      </c>
      <c r="I141" s="110">
        <f>IF(G141&gt;0,H141/G141*100,"-")</f>
        <v>24.234666817579136</v>
      </c>
      <c r="J141" s="143">
        <v>4734010</v>
      </c>
      <c r="K141" s="125">
        <v>4764255</v>
      </c>
      <c r="L141" s="36">
        <v>4632196.01</v>
      </c>
      <c r="M141" s="110">
        <f>IF(K141&gt;0,L141/K141*100,"-")</f>
        <v>97.22812926680037</v>
      </c>
      <c r="N141" s="315"/>
    </row>
    <row r="142" spans="1:14" ht="11.25">
      <c r="A142" s="317"/>
      <c r="B142" s="80"/>
      <c r="C142" s="85"/>
      <c r="D142" s="324"/>
      <c r="E142" s="19">
        <v>854</v>
      </c>
      <c r="F142" s="109" t="s">
        <v>86</v>
      </c>
      <c r="G142" s="311">
        <v>9313246</v>
      </c>
      <c r="H142" s="143">
        <v>2171980.82</v>
      </c>
      <c r="I142" s="110">
        <f>IF(G142&gt;0,H142/G142*100,"-")</f>
        <v>23.321415755580812</v>
      </c>
      <c r="J142" s="143">
        <v>1123595</v>
      </c>
      <c r="K142" s="125">
        <v>1176848</v>
      </c>
      <c r="L142" s="36">
        <v>1139782.52</v>
      </c>
      <c r="M142" s="110">
        <f>IF(K142&gt;0,L142/K142*100,"-")</f>
        <v>96.85044457737958</v>
      </c>
      <c r="N142" s="315"/>
    </row>
    <row r="143" spans="1:14" ht="11.25">
      <c r="A143" s="318"/>
      <c r="B143" s="17"/>
      <c r="C143" s="87"/>
      <c r="D143" s="21"/>
      <c r="E143" s="21"/>
      <c r="F143" s="111"/>
      <c r="G143" s="111"/>
      <c r="H143" s="139"/>
      <c r="I143" s="112"/>
      <c r="J143" s="139"/>
      <c r="K143" s="122"/>
      <c r="L143" s="114"/>
      <c r="M143" s="112"/>
      <c r="N143" s="325"/>
    </row>
    <row r="144" spans="1:14" ht="11.25">
      <c r="A144" s="316" t="s">
        <v>33</v>
      </c>
      <c r="B144" s="14"/>
      <c r="C144" s="76"/>
      <c r="D144" s="18"/>
      <c r="E144" s="18"/>
      <c r="F144" s="102"/>
      <c r="G144" s="102"/>
      <c r="H144" s="136"/>
      <c r="I144" s="103"/>
      <c r="J144" s="136"/>
      <c r="K144" s="119"/>
      <c r="L144" s="105"/>
      <c r="M144" s="103"/>
      <c r="N144" s="319" t="s">
        <v>109</v>
      </c>
    </row>
    <row r="145" spans="1:14" ht="22.5">
      <c r="A145" s="317"/>
      <c r="B145" s="80" t="s">
        <v>57</v>
      </c>
      <c r="C145" s="85" t="s">
        <v>87</v>
      </c>
      <c r="D145" s="324" t="s">
        <v>52</v>
      </c>
      <c r="E145" s="19"/>
      <c r="F145" s="106" t="s">
        <v>35</v>
      </c>
      <c r="G145" s="120">
        <f>SUM(G146:G148)</f>
        <v>88262647</v>
      </c>
      <c r="H145" s="137">
        <f>SUM(H146:H148)</f>
        <v>20379803.790000003</v>
      </c>
      <c r="I145" s="108">
        <f>IF(G145&gt;0,H145/G145*100,"-")</f>
        <v>23.089953091934806</v>
      </c>
      <c r="J145" s="137">
        <f>SUM(J146:J148)</f>
        <v>11257851</v>
      </c>
      <c r="K145" s="120">
        <f>SUM(K146:K148)</f>
        <v>11289488</v>
      </c>
      <c r="L145" s="107">
        <f>SUM(L146:L148)</f>
        <v>10717095.17</v>
      </c>
      <c r="M145" s="108">
        <f>IF(K145&gt;0,L145/K145*100,"-")</f>
        <v>94.92986014954798</v>
      </c>
      <c r="N145" s="315"/>
    </row>
    <row r="146" spans="1:14" ht="45">
      <c r="A146" s="317"/>
      <c r="B146" s="80" t="s">
        <v>59</v>
      </c>
      <c r="C146" s="67" t="s">
        <v>85</v>
      </c>
      <c r="D146" s="324"/>
      <c r="E146" s="19"/>
      <c r="F146" s="145"/>
      <c r="G146" s="86"/>
      <c r="H146" s="138"/>
      <c r="I146" s="110"/>
      <c r="J146" s="138"/>
      <c r="K146" s="86"/>
      <c r="L146" s="86"/>
      <c r="M146" s="110"/>
      <c r="N146" s="315"/>
    </row>
    <row r="147" spans="1:14" ht="11.25">
      <c r="A147" s="317"/>
      <c r="B147" s="80"/>
      <c r="C147" s="67"/>
      <c r="D147" s="324"/>
      <c r="E147" s="19">
        <v>801</v>
      </c>
      <c r="F147" s="109" t="s">
        <v>29</v>
      </c>
      <c r="G147" s="28">
        <v>87768708</v>
      </c>
      <c r="H147" s="134">
        <v>20279701.44</v>
      </c>
      <c r="I147" s="110">
        <f>IF(G147&gt;0,H147/G147*100,"-")</f>
        <v>23.10584478468112</v>
      </c>
      <c r="J147" s="134">
        <v>11196839</v>
      </c>
      <c r="K147" s="116">
        <v>11228265</v>
      </c>
      <c r="L147" s="39">
        <v>10664059.24</v>
      </c>
      <c r="M147" s="110">
        <f>IF(K147&gt;0,L147/K147*100,"-")</f>
        <v>94.97512963935212</v>
      </c>
      <c r="N147" s="315"/>
    </row>
    <row r="148" spans="1:14" ht="11.25">
      <c r="A148" s="317"/>
      <c r="B148" s="80"/>
      <c r="C148" s="85"/>
      <c r="D148" s="324"/>
      <c r="E148" s="19">
        <v>854</v>
      </c>
      <c r="F148" s="109" t="s">
        <v>86</v>
      </c>
      <c r="G148" s="28">
        <v>493939</v>
      </c>
      <c r="H148" s="134">
        <v>100102.35</v>
      </c>
      <c r="I148" s="110">
        <f>IF(G148&gt;0,H148/G148*100,"-")</f>
        <v>20.26613610182634</v>
      </c>
      <c r="J148" s="134">
        <v>61012</v>
      </c>
      <c r="K148" s="116">
        <v>61223</v>
      </c>
      <c r="L148" s="50">
        <v>53035.93</v>
      </c>
      <c r="M148" s="110">
        <f>IF(K148&gt;0,L148/K148*100,"-")</f>
        <v>86.62746026819987</v>
      </c>
      <c r="N148" s="315"/>
    </row>
    <row r="149" spans="1:14" ht="2.25" customHeight="1">
      <c r="A149" s="318"/>
      <c r="B149" s="17"/>
      <c r="C149" s="87"/>
      <c r="D149" s="21"/>
      <c r="E149" s="21"/>
      <c r="F149" s="111"/>
      <c r="G149" s="111"/>
      <c r="H149" s="139"/>
      <c r="I149" s="112"/>
      <c r="J149" s="139"/>
      <c r="K149" s="113"/>
      <c r="L149" s="114"/>
      <c r="M149" s="112"/>
      <c r="N149" s="325"/>
    </row>
    <row r="150" spans="1:14" ht="11.25">
      <c r="A150" s="316" t="s">
        <v>33</v>
      </c>
      <c r="B150" s="14"/>
      <c r="C150" s="76"/>
      <c r="D150" s="18"/>
      <c r="E150" s="18"/>
      <c r="F150" s="102"/>
      <c r="G150" s="102"/>
      <c r="H150" s="136"/>
      <c r="I150" s="103"/>
      <c r="J150" s="136"/>
      <c r="K150" s="104"/>
      <c r="L150" s="105"/>
      <c r="M150" s="103"/>
      <c r="N150" s="319" t="s">
        <v>110</v>
      </c>
    </row>
    <row r="151" spans="1:14" ht="22.5">
      <c r="A151" s="317"/>
      <c r="B151" s="80" t="s">
        <v>57</v>
      </c>
      <c r="C151" s="85" t="s">
        <v>88</v>
      </c>
      <c r="D151" s="324" t="s">
        <v>52</v>
      </c>
      <c r="E151" s="324">
        <v>851</v>
      </c>
      <c r="F151" s="106" t="s">
        <v>35</v>
      </c>
      <c r="G151" s="120">
        <f>SUM(G152:G153)</f>
        <v>657544</v>
      </c>
      <c r="H151" s="137">
        <f>SUM(H152:H153)</f>
        <v>153186</v>
      </c>
      <c r="I151" s="108">
        <f>IF(G151&gt;0,H151/G151*100,"-")</f>
        <v>23.296691932403</v>
      </c>
      <c r="J151" s="137">
        <f>SUM(J152:J153)</f>
        <v>81135</v>
      </c>
      <c r="K151" s="120">
        <f>SUM(K152:K153)</f>
        <v>89015</v>
      </c>
      <c r="L151" s="107">
        <f>SUM(L152:L153)</f>
        <v>77357</v>
      </c>
      <c r="M151" s="108">
        <f>IF(K151&gt;0,L151/K151*100,"-")</f>
        <v>86.90333089928663</v>
      </c>
      <c r="N151" s="315"/>
    </row>
    <row r="152" spans="1:14" ht="11.25">
      <c r="A152" s="317"/>
      <c r="B152" s="80" t="s">
        <v>59</v>
      </c>
      <c r="C152" s="67" t="s">
        <v>89</v>
      </c>
      <c r="D152" s="324"/>
      <c r="E152" s="324"/>
      <c r="F152" s="109" t="s">
        <v>29</v>
      </c>
      <c r="G152" s="123">
        <v>657544</v>
      </c>
      <c r="H152" s="134">
        <v>153186</v>
      </c>
      <c r="I152" s="144">
        <f>IF(G152&gt;0,H152/G152*100,"-")</f>
        <v>23.296691932403</v>
      </c>
      <c r="J152" s="134">
        <v>81135</v>
      </c>
      <c r="K152" s="123">
        <v>89015</v>
      </c>
      <c r="L152" s="115">
        <v>77357</v>
      </c>
      <c r="M152" s="110">
        <f>IF(K152&gt;0,L152/K152*100,"-")</f>
        <v>86.90333089928663</v>
      </c>
      <c r="N152" s="315"/>
    </row>
    <row r="153" spans="1:14" ht="11.25">
      <c r="A153" s="317"/>
      <c r="B153" s="80"/>
      <c r="C153" s="85"/>
      <c r="D153" s="324"/>
      <c r="E153" s="324"/>
      <c r="F153" s="109"/>
      <c r="G153" s="91"/>
      <c r="H153" s="138"/>
      <c r="I153" s="91"/>
      <c r="J153" s="138"/>
      <c r="K153" s="124"/>
      <c r="L153" s="91"/>
      <c r="M153" s="110"/>
      <c r="N153" s="315"/>
    </row>
    <row r="154" spans="1:14" ht="57" customHeight="1">
      <c r="A154" s="318"/>
      <c r="B154" s="17"/>
      <c r="C154" s="87"/>
      <c r="D154" s="21"/>
      <c r="E154" s="21"/>
      <c r="F154" s="111"/>
      <c r="G154" s="111"/>
      <c r="H154" s="139"/>
      <c r="I154" s="112"/>
      <c r="J154" s="139"/>
      <c r="K154" s="122"/>
      <c r="L154" s="114"/>
      <c r="M154" s="112"/>
      <c r="N154" s="325"/>
    </row>
    <row r="155" spans="1:14" ht="11.25">
      <c r="A155" s="316" t="s">
        <v>33</v>
      </c>
      <c r="B155" s="14"/>
      <c r="C155" s="76"/>
      <c r="D155" s="18"/>
      <c r="E155" s="18"/>
      <c r="F155" s="102"/>
      <c r="G155" s="102"/>
      <c r="H155" s="136"/>
      <c r="I155" s="103"/>
      <c r="J155" s="136"/>
      <c r="K155" s="119"/>
      <c r="L155" s="105"/>
      <c r="M155" s="103"/>
      <c r="N155" s="319" t="s">
        <v>111</v>
      </c>
    </row>
    <row r="156" spans="1:14" ht="11.25">
      <c r="A156" s="317"/>
      <c r="B156" s="80" t="s">
        <v>57</v>
      </c>
      <c r="C156" s="81" t="s">
        <v>90</v>
      </c>
      <c r="D156" s="324" t="s">
        <v>52</v>
      </c>
      <c r="E156" s="324">
        <v>853</v>
      </c>
      <c r="F156" s="106" t="s">
        <v>35</v>
      </c>
      <c r="G156" s="107">
        <f>SUM(G157:G158)</f>
        <v>3611306</v>
      </c>
      <c r="H156" s="137">
        <f>SUM(H157:H158)</f>
        <v>853978.71</v>
      </c>
      <c r="I156" s="108">
        <f>IF(G156&gt;0,H156/G156*100,"-")</f>
        <v>23.647364969902853</v>
      </c>
      <c r="J156" s="137">
        <f>SUM(J157:J158)</f>
        <v>602245</v>
      </c>
      <c r="K156" s="120">
        <f>SUM(K157:K158)</f>
        <v>559744</v>
      </c>
      <c r="L156" s="107">
        <f>SUM(L157:L158)</f>
        <v>512916.67</v>
      </c>
      <c r="M156" s="108">
        <f>IF(K156&gt;0,L156/K156*100,"-")</f>
        <v>91.6341523982392</v>
      </c>
      <c r="N156" s="315"/>
    </row>
    <row r="157" spans="1:14" ht="11.25">
      <c r="A157" s="317"/>
      <c r="B157" s="80" t="s">
        <v>59</v>
      </c>
      <c r="C157" s="67" t="s">
        <v>91</v>
      </c>
      <c r="D157" s="324"/>
      <c r="E157" s="324"/>
      <c r="F157" s="109" t="s">
        <v>29</v>
      </c>
      <c r="G157" s="115">
        <v>3611306</v>
      </c>
      <c r="H157" s="134">
        <v>853978.71</v>
      </c>
      <c r="I157" s="110">
        <f>IF(G157&gt;0,H157/G157*100,"-")</f>
        <v>23.647364969902853</v>
      </c>
      <c r="J157" s="134">
        <v>602245</v>
      </c>
      <c r="K157" s="123">
        <v>559744</v>
      </c>
      <c r="L157" s="115">
        <v>512916.67</v>
      </c>
      <c r="M157" s="110">
        <f>IF(K157&gt;0,L157/K157*100,"-")</f>
        <v>91.6341523982392</v>
      </c>
      <c r="N157" s="315"/>
    </row>
    <row r="158" spans="1:14" ht="11.25">
      <c r="A158" s="317"/>
      <c r="B158" s="80"/>
      <c r="C158" s="85"/>
      <c r="D158" s="324"/>
      <c r="E158" s="324"/>
      <c r="F158" s="109"/>
      <c r="G158" s="109"/>
      <c r="H158" s="138"/>
      <c r="I158" s="110"/>
      <c r="J158" s="138"/>
      <c r="K158" s="86"/>
      <c r="L158" s="86"/>
      <c r="M158" s="110"/>
      <c r="N158" s="315"/>
    </row>
    <row r="159" spans="1:14" ht="67.5" customHeight="1">
      <c r="A159" s="318"/>
      <c r="B159" s="17"/>
      <c r="C159" s="87"/>
      <c r="D159" s="21"/>
      <c r="E159" s="21"/>
      <c r="F159" s="111"/>
      <c r="G159" s="111"/>
      <c r="H159" s="139"/>
      <c r="I159" s="112"/>
      <c r="J159" s="139"/>
      <c r="K159" s="113"/>
      <c r="L159" s="114"/>
      <c r="M159" s="112"/>
      <c r="N159" s="325"/>
    </row>
    <row r="160" spans="1:14" s="2" customFormat="1" ht="11.25">
      <c r="A160" s="69" t="s">
        <v>107</v>
      </c>
      <c r="B160" s="326" t="s">
        <v>92</v>
      </c>
      <c r="C160" s="327"/>
      <c r="D160" s="5"/>
      <c r="E160" s="5"/>
      <c r="F160" s="6"/>
      <c r="G160" s="92">
        <f>SUM(G161:G161)</f>
        <v>4426844</v>
      </c>
      <c r="H160" s="129">
        <f>SUM(H161:H161)</f>
        <v>1192844</v>
      </c>
      <c r="I160" s="71">
        <f>IF(G160&gt;0,H160/G160*100,"-")</f>
        <v>26.945697657292644</v>
      </c>
      <c r="J160" s="129">
        <f>SUM(J161:J161)</f>
        <v>539000</v>
      </c>
      <c r="K160" s="92">
        <f>SUM(K161:K161)</f>
        <v>589000</v>
      </c>
      <c r="L160" s="70">
        <f>SUM(L161:L161)</f>
        <v>589000</v>
      </c>
      <c r="M160" s="71">
        <f>IF(K160&gt;0,L160/K160*100,"-")</f>
        <v>100</v>
      </c>
      <c r="N160" s="61"/>
    </row>
    <row r="161" spans="1:14" s="2" customFormat="1" ht="11.25">
      <c r="A161" s="6"/>
      <c r="B161" s="8"/>
      <c r="C161" s="9"/>
      <c r="D161" s="5"/>
      <c r="E161" s="5"/>
      <c r="F161" s="7" t="s">
        <v>30</v>
      </c>
      <c r="G161" s="93">
        <f>SUM(G166)</f>
        <v>4426844</v>
      </c>
      <c r="H161" s="130">
        <f>SUM(H166)</f>
        <v>1192844</v>
      </c>
      <c r="I161" s="73">
        <f>IF(G161&gt;0,H161/G161*100,"-")</f>
        <v>26.945697657292644</v>
      </c>
      <c r="J161" s="130">
        <f>SUM(J166)</f>
        <v>539000</v>
      </c>
      <c r="K161" s="93">
        <f>SUM(K166)</f>
        <v>589000</v>
      </c>
      <c r="L161" s="93">
        <f>SUM(L166)</f>
        <v>589000</v>
      </c>
      <c r="M161" s="73">
        <f>IF(K161&gt;0,L161/K161*100,"-")</f>
        <v>100</v>
      </c>
      <c r="N161" s="61"/>
    </row>
    <row r="162" spans="1:14" s="2" customFormat="1" ht="11.25">
      <c r="A162" s="10"/>
      <c r="B162" s="11"/>
      <c r="C162" s="12"/>
      <c r="D162" s="13"/>
      <c r="E162" s="13"/>
      <c r="F162" s="10"/>
      <c r="G162" s="94"/>
      <c r="H162" s="131"/>
      <c r="I162" s="74"/>
      <c r="J162" s="131"/>
      <c r="K162" s="94"/>
      <c r="L162" s="75"/>
      <c r="M162" s="74"/>
      <c r="N162" s="62"/>
    </row>
    <row r="163" spans="1:14" s="2" customFormat="1" ht="11.25">
      <c r="A163" s="316" t="s">
        <v>33</v>
      </c>
      <c r="B163" s="14"/>
      <c r="C163" s="76"/>
      <c r="D163" s="18"/>
      <c r="E163" s="18"/>
      <c r="F163" s="102"/>
      <c r="G163" s="219"/>
      <c r="H163" s="136"/>
      <c r="I163" s="103"/>
      <c r="J163" s="136"/>
      <c r="K163" s="119"/>
      <c r="L163" s="105"/>
      <c r="M163" s="103"/>
      <c r="N163" s="319" t="s">
        <v>95</v>
      </c>
    </row>
    <row r="164" spans="1:14" s="2" customFormat="1" ht="22.5">
      <c r="A164" s="317"/>
      <c r="B164" s="80" t="s">
        <v>57</v>
      </c>
      <c r="C164" s="85" t="s">
        <v>93</v>
      </c>
      <c r="D164" s="324" t="s">
        <v>52</v>
      </c>
      <c r="E164" s="19"/>
      <c r="F164" s="106" t="s">
        <v>35</v>
      </c>
      <c r="G164" s="120">
        <f>SUM(G165:G166)</f>
        <v>4426844</v>
      </c>
      <c r="H164" s="137">
        <f>SUM(H165:H166)</f>
        <v>1192844</v>
      </c>
      <c r="I164" s="108">
        <f>IF(G164&gt;0,H164/G164*100,"-")</f>
        <v>26.945697657292644</v>
      </c>
      <c r="J164" s="137">
        <f>SUM(J165:J166)</f>
        <v>539000</v>
      </c>
      <c r="K164" s="120">
        <f>SUM(K165:K166)</f>
        <v>589000</v>
      </c>
      <c r="L164" s="107">
        <f>SUM(L165:L166)</f>
        <v>589000</v>
      </c>
      <c r="M164" s="108">
        <f>IF(K164&gt;0,L164/K164*100,"-")</f>
        <v>100</v>
      </c>
      <c r="N164" s="315"/>
    </row>
    <row r="165" spans="1:14" s="2" customFormat="1" ht="22.5">
      <c r="A165" s="317"/>
      <c r="B165" s="80" t="s">
        <v>59</v>
      </c>
      <c r="C165" s="67" t="s">
        <v>94</v>
      </c>
      <c r="D165" s="324"/>
      <c r="E165" s="19"/>
      <c r="F165" s="145"/>
      <c r="G165" s="121"/>
      <c r="H165" s="138"/>
      <c r="I165" s="110"/>
      <c r="J165" s="138"/>
      <c r="K165" s="121"/>
      <c r="L165" s="86"/>
      <c r="M165" s="110"/>
      <c r="N165" s="315"/>
    </row>
    <row r="166" spans="1:14" s="2" customFormat="1" ht="17.25" customHeight="1">
      <c r="A166" s="317"/>
      <c r="B166" s="80"/>
      <c r="C166" s="67"/>
      <c r="D166" s="324"/>
      <c r="E166" s="19">
        <v>754</v>
      </c>
      <c r="F166" s="109" t="s">
        <v>30</v>
      </c>
      <c r="G166" s="312">
        <v>4426844</v>
      </c>
      <c r="H166" s="140">
        <v>1192844</v>
      </c>
      <c r="I166" s="110">
        <f>IF(G166&gt;0,H166/G166*100,"-")</f>
        <v>26.945697657292644</v>
      </c>
      <c r="J166" s="140">
        <v>539000</v>
      </c>
      <c r="K166" s="128">
        <v>589000</v>
      </c>
      <c r="L166" s="127">
        <v>589000</v>
      </c>
      <c r="M166" s="110">
        <f>IF(K166&gt;0,L166/K166*100,"-")</f>
        <v>100</v>
      </c>
      <c r="N166" s="315"/>
    </row>
    <row r="167" spans="1:14" s="2" customFormat="1" ht="11.25">
      <c r="A167" s="317"/>
      <c r="B167" s="80"/>
      <c r="C167" s="67"/>
      <c r="D167" s="20"/>
      <c r="E167" s="19"/>
      <c r="F167" s="126"/>
      <c r="G167" s="310"/>
      <c r="H167" s="143"/>
      <c r="I167" s="110"/>
      <c r="J167" s="143"/>
      <c r="K167" s="125"/>
      <c r="L167" s="36"/>
      <c r="M167" s="110"/>
      <c r="N167" s="315"/>
    </row>
    <row r="168" spans="1:14" s="2" customFormat="1" ht="63.75" customHeight="1">
      <c r="A168" s="318"/>
      <c r="B168" s="17"/>
      <c r="C168" s="87"/>
      <c r="D168" s="21"/>
      <c r="E168" s="21"/>
      <c r="F168" s="111"/>
      <c r="G168" s="111"/>
      <c r="H168" s="139"/>
      <c r="I168" s="112"/>
      <c r="J168" s="139"/>
      <c r="K168" s="122"/>
      <c r="L168" s="114"/>
      <c r="M168" s="112"/>
      <c r="N168" s="325"/>
    </row>
    <row r="169" spans="1:14" ht="11.25">
      <c r="A169" s="69" t="s">
        <v>108</v>
      </c>
      <c r="B169" s="326" t="s">
        <v>96</v>
      </c>
      <c r="C169" s="327"/>
      <c r="D169" s="5"/>
      <c r="E169" s="5"/>
      <c r="F169" s="6"/>
      <c r="G169" s="92">
        <f>SUM(G170:G170)</f>
        <v>8393395</v>
      </c>
      <c r="H169" s="129">
        <f>SUM(H170:H170)</f>
        <v>793250.7</v>
      </c>
      <c r="I169" s="71">
        <f>IF(G169&gt;0,H169/G169*100,"-")</f>
        <v>9.450892040705817</v>
      </c>
      <c r="J169" s="129">
        <f>SUM(J170:J170)</f>
        <v>968600</v>
      </c>
      <c r="K169" s="92">
        <f>SUM(K170:K170)</f>
        <v>818960</v>
      </c>
      <c r="L169" s="70">
        <f>SUM(L170:L170)</f>
        <v>793250.7</v>
      </c>
      <c r="M169" s="71">
        <f>IF(K169&gt;0,L169/K169*100,"-")</f>
        <v>96.86073800918237</v>
      </c>
      <c r="N169" s="61"/>
    </row>
    <row r="170" spans="1:14" ht="11.25">
      <c r="A170" s="6"/>
      <c r="B170" s="8"/>
      <c r="C170" s="9"/>
      <c r="D170" s="5"/>
      <c r="E170" s="5"/>
      <c r="F170" s="7" t="s">
        <v>29</v>
      </c>
      <c r="G170" s="93">
        <f>SUM(G173,G178,G184,G189)</f>
        <v>8393395</v>
      </c>
      <c r="H170" s="130">
        <f>SUM(H173,H178,H184,H189)</f>
        <v>793250.7</v>
      </c>
      <c r="I170" s="73">
        <f>IF(G170&gt;0,H170/G170*100,"-")</f>
        <v>9.450892040705817</v>
      </c>
      <c r="J170" s="130">
        <f>SUM(J173,J178,J184,J189)</f>
        <v>968600</v>
      </c>
      <c r="K170" s="93">
        <f>SUM(K173,K178,K184,K189)</f>
        <v>818960</v>
      </c>
      <c r="L170" s="72">
        <f>SUM(L173,L178,L184,L189)</f>
        <v>793250.7</v>
      </c>
      <c r="M170" s="73">
        <f>IF(K170&gt;0,L170/K170*100,"-")</f>
        <v>96.86073800918237</v>
      </c>
      <c r="N170" s="61"/>
    </row>
    <row r="171" spans="1:14" ht="11.25">
      <c r="A171" s="10"/>
      <c r="B171" s="11"/>
      <c r="C171" s="12"/>
      <c r="D171" s="13"/>
      <c r="E171" s="13"/>
      <c r="F171" s="10"/>
      <c r="G171" s="94"/>
      <c r="H171" s="131"/>
      <c r="I171" s="74"/>
      <c r="J171" s="131"/>
      <c r="K171" s="94"/>
      <c r="L171" s="75"/>
      <c r="M171" s="74"/>
      <c r="N171" s="62"/>
    </row>
    <row r="172" spans="1:14" ht="11.25">
      <c r="A172" s="328" t="s">
        <v>33</v>
      </c>
      <c r="B172" s="102"/>
      <c r="C172" s="231"/>
      <c r="D172" s="190"/>
      <c r="E172" s="190"/>
      <c r="F172" s="102"/>
      <c r="G172" s="219"/>
      <c r="H172" s="136"/>
      <c r="I172" s="103"/>
      <c r="J172" s="136"/>
      <c r="K172" s="119"/>
      <c r="L172" s="105"/>
      <c r="M172" s="103"/>
      <c r="N172" s="319" t="s">
        <v>99</v>
      </c>
    </row>
    <row r="173" spans="1:14" ht="22.5">
      <c r="A173" s="329"/>
      <c r="B173" s="232" t="s">
        <v>57</v>
      </c>
      <c r="C173" s="233" t="s">
        <v>97</v>
      </c>
      <c r="D173" s="331" t="s">
        <v>52</v>
      </c>
      <c r="E173" s="191"/>
      <c r="F173" s="106" t="s">
        <v>35</v>
      </c>
      <c r="G173" s="120">
        <f>SUM(G174:G175)</f>
        <v>8393395</v>
      </c>
      <c r="H173" s="137">
        <f>SUM(H174:H175)</f>
        <v>793250.7</v>
      </c>
      <c r="I173" s="108">
        <f>IF(G173&gt;0,H173/G173*100,"-")</f>
        <v>9.450892040705817</v>
      </c>
      <c r="J173" s="137">
        <f>SUM(J174:J175)</f>
        <v>968600</v>
      </c>
      <c r="K173" s="120">
        <f>SUM(K174:K175)</f>
        <v>818960</v>
      </c>
      <c r="L173" s="107">
        <f>SUM(L174:L175)</f>
        <v>793250.7</v>
      </c>
      <c r="M173" s="108">
        <f>IF(K173&gt;0,L173/K173*100,"-")</f>
        <v>96.86073800918237</v>
      </c>
      <c r="N173" s="315"/>
    </row>
    <row r="174" spans="1:14" ht="11.25">
      <c r="A174" s="329"/>
      <c r="B174" s="232" t="s">
        <v>59</v>
      </c>
      <c r="C174" s="234" t="s">
        <v>98</v>
      </c>
      <c r="D174" s="331"/>
      <c r="E174" s="191"/>
      <c r="F174" s="145"/>
      <c r="G174" s="121"/>
      <c r="H174" s="138"/>
      <c r="I174" s="110"/>
      <c r="J174" s="138"/>
      <c r="K174" s="121"/>
      <c r="L174" s="86"/>
      <c r="M174" s="108"/>
      <c r="N174" s="315"/>
    </row>
    <row r="175" spans="1:14" ht="11.25">
      <c r="A175" s="329"/>
      <c r="B175" s="232"/>
      <c r="C175" s="234"/>
      <c r="D175" s="331"/>
      <c r="E175" s="191">
        <v>600</v>
      </c>
      <c r="F175" s="109" t="s">
        <v>29</v>
      </c>
      <c r="G175" s="313">
        <v>8393395</v>
      </c>
      <c r="H175" s="192">
        <v>793250.7</v>
      </c>
      <c r="I175" s="110">
        <f>IF(G175&gt;0,H175/G175*100,"-")</f>
        <v>9.450892040705817</v>
      </c>
      <c r="J175" s="192">
        <v>968600</v>
      </c>
      <c r="K175" s="193">
        <v>818960</v>
      </c>
      <c r="L175" s="194">
        <v>793250.7</v>
      </c>
      <c r="M175" s="108">
        <f>IF(K175&gt;0,L175/K175*100,"-")</f>
        <v>96.86073800918237</v>
      </c>
      <c r="N175" s="315"/>
    </row>
    <row r="176" spans="1:14" ht="11.25">
      <c r="A176" s="330"/>
      <c r="B176" s="111"/>
      <c r="C176" s="235"/>
      <c r="D176" s="195"/>
      <c r="E176" s="195"/>
      <c r="F176" s="111"/>
      <c r="G176" s="111"/>
      <c r="H176" s="139"/>
      <c r="I176" s="112"/>
      <c r="J176" s="139"/>
      <c r="K176" s="122"/>
      <c r="L176" s="114"/>
      <c r="M176" s="112"/>
      <c r="N176" s="325"/>
    </row>
  </sheetData>
  <sheetProtection/>
  <mergeCells count="104">
    <mergeCell ref="N48:N53"/>
    <mergeCell ref="N76:N79"/>
    <mergeCell ref="N111:N112"/>
    <mergeCell ref="N108:N110"/>
    <mergeCell ref="B89:C89"/>
    <mergeCell ref="A92:A96"/>
    <mergeCell ref="D93:D95"/>
    <mergeCell ref="E93:E95"/>
    <mergeCell ref="B97:C97"/>
    <mergeCell ref="B81:C81"/>
    <mergeCell ref="B82:C82"/>
    <mergeCell ref="A84:A88"/>
    <mergeCell ref="N84:N88"/>
    <mergeCell ref="D85:D87"/>
    <mergeCell ref="E85:E87"/>
    <mergeCell ref="C86:C88"/>
    <mergeCell ref="E77:E79"/>
    <mergeCell ref="D77:D79"/>
    <mergeCell ref="A35:A47"/>
    <mergeCell ref="B35:C37"/>
    <mergeCell ref="N57:N62"/>
    <mergeCell ref="B63:C63"/>
    <mergeCell ref="A67:A71"/>
    <mergeCell ref="N67:N71"/>
    <mergeCell ref="D68:D70"/>
    <mergeCell ref="E68:E70"/>
    <mergeCell ref="B57:C58"/>
    <mergeCell ref="A57:A62"/>
    <mergeCell ref="D48:D53"/>
    <mergeCell ref="B59:C61"/>
    <mergeCell ref="A76:A80"/>
    <mergeCell ref="B73:C73"/>
    <mergeCell ref="B74:C74"/>
    <mergeCell ref="B55:C55"/>
    <mergeCell ref="D57:D62"/>
    <mergeCell ref="B51:C53"/>
    <mergeCell ref="B48:C50"/>
    <mergeCell ref="A7:N7"/>
    <mergeCell ref="A8:N8"/>
    <mergeCell ref="A11:A12"/>
    <mergeCell ref="B11:C12"/>
    <mergeCell ref="D11:D12"/>
    <mergeCell ref="B28:C30"/>
    <mergeCell ref="N28:N34"/>
    <mergeCell ref="E11:E12"/>
    <mergeCell ref="F11:I11"/>
    <mergeCell ref="J11:N11"/>
    <mergeCell ref="B13:C13"/>
    <mergeCell ref="B15:C15"/>
    <mergeCell ref="B16:C16"/>
    <mergeCell ref="B17:C17"/>
    <mergeCell ref="B20:C20"/>
    <mergeCell ref="B31:C33"/>
    <mergeCell ref="B25:C25"/>
    <mergeCell ref="D35:D47"/>
    <mergeCell ref="A28:A34"/>
    <mergeCell ref="D28:D34"/>
    <mergeCell ref="A48:A53"/>
    <mergeCell ref="N100:N104"/>
    <mergeCell ref="B105:C105"/>
    <mergeCell ref="N92:N96"/>
    <mergeCell ref="N35:N47"/>
    <mergeCell ref="B39:C44"/>
    <mergeCell ref="A108:A112"/>
    <mergeCell ref="D109:D111"/>
    <mergeCell ref="E109:E111"/>
    <mergeCell ref="A100:A104"/>
    <mergeCell ref="D101:D103"/>
    <mergeCell ref="E101:E103"/>
    <mergeCell ref="A116:A120"/>
    <mergeCell ref="N116:N120"/>
    <mergeCell ref="D117:D119"/>
    <mergeCell ref="E117:E119"/>
    <mergeCell ref="D122:D124"/>
    <mergeCell ref="E122:E124"/>
    <mergeCell ref="B160:C160"/>
    <mergeCell ref="B135:C135"/>
    <mergeCell ref="A138:A143"/>
    <mergeCell ref="N138:N143"/>
    <mergeCell ref="D139:D142"/>
    <mergeCell ref="A150:A154"/>
    <mergeCell ref="N150:N154"/>
    <mergeCell ref="D151:D153"/>
    <mergeCell ref="E151:E153"/>
    <mergeCell ref="N163:N168"/>
    <mergeCell ref="B113:C113"/>
    <mergeCell ref="B169:C169"/>
    <mergeCell ref="A172:A176"/>
    <mergeCell ref="N172:N176"/>
    <mergeCell ref="D173:D175"/>
    <mergeCell ref="A155:A159"/>
    <mergeCell ref="N155:N159"/>
    <mergeCell ref="D156:D158"/>
    <mergeCell ref="E156:E158"/>
    <mergeCell ref="N128:N129"/>
    <mergeCell ref="A163:A168"/>
    <mergeCell ref="A121:A126"/>
    <mergeCell ref="N121:N125"/>
    <mergeCell ref="C129:C130"/>
    <mergeCell ref="B129:B130"/>
    <mergeCell ref="D164:D166"/>
    <mergeCell ref="A144:A149"/>
    <mergeCell ref="N144:N149"/>
    <mergeCell ref="D145:D148"/>
  </mergeCells>
  <printOptions horizontalCentered="1"/>
  <pageMargins left="0.15748031496062992" right="0.15748031496062992" top="0.5905511811023623" bottom="0.5905511811023623" header="0.31496062992125984" footer="0.31496062992125984"/>
  <pageSetup firstPageNumber="140" useFirstPageNumber="1" horizontalDpi="600" verticalDpi="600" orientation="landscape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drozycka</dc:creator>
  <cp:keywords/>
  <dc:description/>
  <cp:lastModifiedBy>Ewa Wypych</cp:lastModifiedBy>
  <cp:lastPrinted>2013-03-28T14:03:04Z</cp:lastPrinted>
  <dcterms:created xsi:type="dcterms:W3CDTF">2011-07-26T08:36:30Z</dcterms:created>
  <dcterms:modified xsi:type="dcterms:W3CDTF">2013-03-28T14:03:07Z</dcterms:modified>
  <cp:category/>
  <cp:version/>
  <cp:contentType/>
  <cp:contentStatus/>
</cp:coreProperties>
</file>