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firstSheet="1" activeTab="1"/>
  </bookViews>
  <sheets>
    <sheet name="Inwestycyjne" sheetId="1" r:id="rId1"/>
    <sheet name="Wszystkie kredyty i pożyczki" sheetId="2" r:id="rId2"/>
  </sheets>
  <definedNames>
    <definedName name="_xlnm.Print_Area" localSheetId="0">'Inwestycyjne'!$B$1:$K$86</definedName>
    <definedName name="_xlnm.Print_Area" localSheetId="1">'Wszystkie kredyty i pożyczki'!$B$1:$K$275</definedName>
    <definedName name="_xlnm.Print_Titles" localSheetId="0">'Inwestycyjne'!$7:$8</definedName>
    <definedName name="_xlnm.Print_Titles" localSheetId="1">'Wszystkie kredyty i pożyczki'!$7:$8</definedName>
  </definedNames>
  <calcPr fullCalcOnLoad="1"/>
</workbook>
</file>

<file path=xl/sharedStrings.xml><?xml version="1.0" encoding="utf-8"?>
<sst xmlns="http://schemas.openxmlformats.org/spreadsheetml/2006/main" count="707" uniqueCount="266">
  <si>
    <t>ZADŁUŻENIE   MIASTA   KIELCE</t>
  </si>
  <si>
    <t>Lp.</t>
  </si>
  <si>
    <t xml:space="preserve">Przeznaczenie środków </t>
  </si>
  <si>
    <t>Przypadające terminy i wysokość spłaty rat pożyczek i kredytów</t>
  </si>
  <si>
    <t>w zł</t>
  </si>
  <si>
    <t>Kwota pożyczki, kredytu wg umowy</t>
  </si>
  <si>
    <t>Planowany ostateczny termin spłaty</t>
  </si>
  <si>
    <t>/pożyczka/</t>
  </si>
  <si>
    <t>3.</t>
  </si>
  <si>
    <t>4.</t>
  </si>
  <si>
    <t xml:space="preserve">Umowa pożyczki </t>
  </si>
  <si>
    <t xml:space="preserve">Akcyjna, z siedzibą w </t>
  </si>
  <si>
    <t>/kredyt/</t>
  </si>
  <si>
    <t>planowanego deficytu</t>
  </si>
  <si>
    <t>i pożyczek</t>
  </si>
  <si>
    <t xml:space="preserve">Powszechna Kasa </t>
  </si>
  <si>
    <t>Oszczędności Bank</t>
  </si>
  <si>
    <t>Polski Spółka Akcyjna</t>
  </si>
  <si>
    <t>31.12.2013r.</t>
  </si>
  <si>
    <t>31.12.2012r.</t>
  </si>
  <si>
    <t>Umowa kredytowa</t>
  </si>
  <si>
    <t>Nr 310-11/3/I/21/</t>
  </si>
  <si>
    <t>ING Bank Śląski Spółka</t>
  </si>
  <si>
    <t>Katowicach, ul. Sokolska</t>
  </si>
  <si>
    <t>z siedziba w Warszawie,</t>
  </si>
  <si>
    <t>34, Centrum Bankowości</t>
  </si>
  <si>
    <t>Korporacyjnej w Łodzi,</t>
  </si>
  <si>
    <t>Nr 8952007008000</t>
  </si>
  <si>
    <t xml:space="preserve">budżetu Miasta </t>
  </si>
  <si>
    <t>Nr 8952008001000</t>
  </si>
  <si>
    <t>Razem</t>
  </si>
  <si>
    <t>x</t>
  </si>
  <si>
    <t xml:space="preserve">2006 z dnia </t>
  </si>
  <si>
    <t>04.07.2006r.</t>
  </si>
  <si>
    <t xml:space="preserve">169/00 z dnia </t>
  </si>
  <si>
    <t>10.07.2007r.</t>
  </si>
  <si>
    <t xml:space="preserve">177/00 z dnia </t>
  </si>
  <si>
    <t>30.06.2008r.</t>
  </si>
  <si>
    <t xml:space="preserve">/bez kosztów  obsługi  długu/  </t>
  </si>
  <si>
    <t>Wojewódzki Fundusz Ochrony</t>
  </si>
  <si>
    <t xml:space="preserve">Środowiska i Gospodarki </t>
  </si>
  <si>
    <t>Wodnej w Kielcach</t>
  </si>
  <si>
    <t>planowanego deficytu budżetu</t>
  </si>
  <si>
    <t xml:space="preserve">Miasta oraz spłata wcześniej </t>
  </si>
  <si>
    <t xml:space="preserve">zaciągniętych zobowiazań </t>
  </si>
  <si>
    <t>zobowiązań z tytułu kredytów</t>
  </si>
  <si>
    <t>Sfinansowanie w 2006 r.</t>
  </si>
  <si>
    <t>Sfinansowanie w 2008 r.</t>
  </si>
  <si>
    <t>Nazwa kredytodawcy, pożyczkodawcy</t>
  </si>
  <si>
    <t xml:space="preserve">Umowa kredytowa </t>
  </si>
  <si>
    <t xml:space="preserve">    2009 r.</t>
  </si>
  <si>
    <t xml:space="preserve">    2011 r.</t>
  </si>
  <si>
    <t xml:space="preserve">    2013 r.</t>
  </si>
  <si>
    <t>Sfinansowanie w 2009 r.</t>
  </si>
  <si>
    <t>31.12.2022r.</t>
  </si>
  <si>
    <t>Oddział w Kielcach</t>
  </si>
  <si>
    <t>ul. Zagórska 20</t>
  </si>
  <si>
    <t xml:space="preserve">Sfinansowanie planowanego </t>
  </si>
  <si>
    <t>deficytu budżetu,wynikającego</t>
  </si>
  <si>
    <t xml:space="preserve">z finansowania dokumentacji </t>
  </si>
  <si>
    <t>projektowej zadań inwestycyjnych</t>
  </si>
  <si>
    <t xml:space="preserve">Budowa oczyszczalni wód </t>
  </si>
  <si>
    <t>deszczowych w rejonie</t>
  </si>
  <si>
    <t>Nr 28/09 z dnia</t>
  </si>
  <si>
    <t>07.08.2009r.</t>
  </si>
  <si>
    <t>30.04.2013r.</t>
  </si>
  <si>
    <t xml:space="preserve">Przebudowa oczyszczalni wód </t>
  </si>
  <si>
    <t xml:space="preserve">deszczowych przy </t>
  </si>
  <si>
    <t>30.06.2013r.</t>
  </si>
  <si>
    <t>Nr 51/09 z dnia</t>
  </si>
  <si>
    <t>28.08.2009r.</t>
  </si>
  <si>
    <t xml:space="preserve">    2014 r.</t>
  </si>
  <si>
    <t xml:space="preserve">    2015 r.</t>
  </si>
  <si>
    <t xml:space="preserve">    2016 r.</t>
  </si>
  <si>
    <t xml:space="preserve">    2017 r.</t>
  </si>
  <si>
    <t xml:space="preserve">    2018 r.</t>
  </si>
  <si>
    <t xml:space="preserve">    2019 r.</t>
  </si>
  <si>
    <t xml:space="preserve">    2020 r.</t>
  </si>
  <si>
    <t xml:space="preserve">    2021 r.</t>
  </si>
  <si>
    <t xml:space="preserve">    2022 r.</t>
  </si>
  <si>
    <t xml:space="preserve">wg załącznika </t>
  </si>
  <si>
    <t>31.12.2014r.</t>
  </si>
  <si>
    <t>31.12.2015r.</t>
  </si>
  <si>
    <t>31.12.2016r.</t>
  </si>
  <si>
    <t>31.12.2017r.</t>
  </si>
  <si>
    <t>31.12.2018r.</t>
  </si>
  <si>
    <t>31.12.2019r.</t>
  </si>
  <si>
    <t>31.12.2020r.</t>
  </si>
  <si>
    <t>31.12.2021r.</t>
  </si>
  <si>
    <t>pożyczka</t>
  </si>
  <si>
    <t xml:space="preserve"> /kredyt/</t>
  </si>
  <si>
    <t xml:space="preserve">ul. Puławska 15         </t>
  </si>
  <si>
    <t xml:space="preserve">ul. Srebrna 32                   </t>
  </si>
  <si>
    <t xml:space="preserve">ul. Srebrna 32                 </t>
  </si>
  <si>
    <r>
      <t xml:space="preserve">ul. Puławska 15       </t>
    </r>
    <r>
      <rPr>
        <b/>
        <sz val="10"/>
        <rFont val="Czcionka tekstu podstawowego"/>
        <family val="0"/>
      </rPr>
      <t xml:space="preserve">  </t>
    </r>
  </si>
  <si>
    <t>2012 r.</t>
  </si>
  <si>
    <t>2013 r.</t>
  </si>
  <si>
    <t>2014 r.</t>
  </si>
  <si>
    <t>2015 r.</t>
  </si>
  <si>
    <t>2016 r.</t>
  </si>
  <si>
    <t>2017 r.</t>
  </si>
  <si>
    <t>2018 r.</t>
  </si>
  <si>
    <t>2019 r.</t>
  </si>
  <si>
    <t>2020 r.</t>
  </si>
  <si>
    <t>2021 r.</t>
  </si>
  <si>
    <t>2022 r.</t>
  </si>
  <si>
    <t>2023 r.</t>
  </si>
  <si>
    <t>Uwagi  /data zawarcia umowy/</t>
  </si>
  <si>
    <t>Powszechna Kasa Oszczędności</t>
  </si>
  <si>
    <t>Bank Polski Spółka Akcyjna</t>
  </si>
  <si>
    <t>z siedzibą w Warszawie</t>
  </si>
  <si>
    <t>Bank Polska Kasa Opieki S.A.</t>
  </si>
  <si>
    <t xml:space="preserve">z siedzibą w Warszawie </t>
  </si>
  <si>
    <t>ul. Grzybowska 53/57</t>
  </si>
  <si>
    <t xml:space="preserve">Sfinansowanie wkładu </t>
  </si>
  <si>
    <t>inwestycyjnych przewidzianych</t>
  </si>
  <si>
    <t>do współfinansowania</t>
  </si>
  <si>
    <t>ze środków Unii Europejskiej</t>
  </si>
  <si>
    <t>Umowa o kredyt</t>
  </si>
  <si>
    <t>Nr 2009/173/DIF</t>
  </si>
  <si>
    <t>z dnia 23.12.2009r.</t>
  </si>
  <si>
    <t>BRE Bank S.A.</t>
  </si>
  <si>
    <t>ul. Senatorska 18</t>
  </si>
  <si>
    <t>31.12.2024r.</t>
  </si>
  <si>
    <t>Nr 678/2009/</t>
  </si>
  <si>
    <t>00001274/00</t>
  </si>
  <si>
    <t>z dnia 29.12.2009r.</t>
  </si>
  <si>
    <t>00001276/00</t>
  </si>
  <si>
    <t>Umowa Nr</t>
  </si>
  <si>
    <t>2024 r.</t>
  </si>
  <si>
    <t>Nr 39/037/09/Z/OB.</t>
  </si>
  <si>
    <t>kredyt</t>
  </si>
  <si>
    <t>w latach 2009-2012/</t>
  </si>
  <si>
    <t>Sfinansowanie wkładu</t>
  </si>
  <si>
    <t>własnego Miasta do zadań</t>
  </si>
  <si>
    <t xml:space="preserve">do współfinsowania ze środków </t>
  </si>
  <si>
    <t>Unii Europejskiej</t>
  </si>
  <si>
    <t>31.12.2023r.</t>
  </si>
  <si>
    <t>5.</t>
  </si>
  <si>
    <t>6.</t>
  </si>
  <si>
    <t>7.</t>
  </si>
  <si>
    <t>8.</t>
  </si>
  <si>
    <t>15.</t>
  </si>
  <si>
    <t>17.</t>
  </si>
  <si>
    <t>18.</t>
  </si>
  <si>
    <t xml:space="preserve">Krajowego w Warszawie </t>
  </si>
  <si>
    <t xml:space="preserve">Bank Gospodarstwa </t>
  </si>
  <si>
    <t xml:space="preserve">zaciągany w transzach </t>
  </si>
  <si>
    <t>/kredyt inwestycyjny</t>
  </si>
  <si>
    <t>/FRIK/</t>
  </si>
  <si>
    <t>Sfinansowanie w 2010 r.</t>
  </si>
  <si>
    <t>Nr 2010/135/DIF</t>
  </si>
  <si>
    <t>z dnia 05.07.2010r.</t>
  </si>
  <si>
    <t xml:space="preserve">deszczowych w rejonie  </t>
  </si>
  <si>
    <t>30.11.2012r.</t>
  </si>
  <si>
    <t>30.11.2013r.</t>
  </si>
  <si>
    <t>30.06.2014r.</t>
  </si>
  <si>
    <t>Nr 89/10 z dnia</t>
  </si>
  <si>
    <t>20.10.2010r.r.</t>
  </si>
  <si>
    <t>20.10.2010r.</t>
  </si>
  <si>
    <t>Nr 88/10 z dnia</t>
  </si>
  <si>
    <t>Nr 2010/134/DIF</t>
  </si>
  <si>
    <t xml:space="preserve">ul. Pańskiej </t>
  </si>
  <si>
    <t xml:space="preserve">ul. Witosa </t>
  </si>
  <si>
    <t>ul. Planty i Al.IX Wieków Kielc</t>
  </si>
  <si>
    <t>ul. Okrzei i Al.IX Wieków Kielc</t>
  </si>
  <si>
    <t>z tytułu kredytów i pożyczek</t>
  </si>
  <si>
    <t xml:space="preserve">/preferencyjny kredyt  </t>
  </si>
  <si>
    <t xml:space="preserve">zaciągany w transzach    </t>
  </si>
  <si>
    <t xml:space="preserve">w latach 2009-2010/     </t>
  </si>
  <si>
    <t>własnego do zadań</t>
  </si>
  <si>
    <t xml:space="preserve"> </t>
  </si>
  <si>
    <t>31.12.2025r.</t>
  </si>
  <si>
    <t>nie później niż 31.12.2014r.</t>
  </si>
  <si>
    <t>nie później niż 31.12.2015r.</t>
  </si>
  <si>
    <t>nie później niż 31.12.2016r.</t>
  </si>
  <si>
    <t>nie później niż 31.12.2017r.</t>
  </si>
  <si>
    <t>nie później niż 31.12.2018r.</t>
  </si>
  <si>
    <t>nie później niż 31.12.2019r.</t>
  </si>
  <si>
    <t>nie później niż 31.12.2020r.</t>
  </si>
  <si>
    <t>nie później niż 31.12.2021r.</t>
  </si>
  <si>
    <t>nie później niż 31.12.2022r.</t>
  </si>
  <si>
    <t>nie później niż 31.12.2026r.</t>
  </si>
  <si>
    <t>nie później niż 31.12.2023r.</t>
  </si>
  <si>
    <t>nie później niż 31.12.2024r.</t>
  </si>
  <si>
    <t>nie później niż 31.12.2025r.</t>
  </si>
  <si>
    <t>obligacje komunalne</t>
  </si>
  <si>
    <t>2025 r.</t>
  </si>
  <si>
    <t>2026 r.</t>
  </si>
  <si>
    <t>POŻYCZEK</t>
  </si>
  <si>
    <t>/obligacje komunalne/</t>
  </si>
  <si>
    <t>Umowa z dnia</t>
  </si>
  <si>
    <t>02.06.2011r.</t>
  </si>
  <si>
    <t xml:space="preserve">  /kredyt/ </t>
  </si>
  <si>
    <t xml:space="preserve">Z TYTUŁU ZACIĄGNIĘTYCH  POŻYCZEK,  KREDYTÓW I OBLIGACJI KOMUNALNYCH </t>
  </si>
  <si>
    <t>zaciągniętych zobowiązań</t>
  </si>
  <si>
    <t>II Oddział w Kielcach</t>
  </si>
  <si>
    <t>Bank Spółdzielczy w Kielcach</t>
  </si>
  <si>
    <t>deficytu budżetu w 2011 roku</t>
  </si>
  <si>
    <t>z dnia 29.08.2011r.</t>
  </si>
  <si>
    <t xml:space="preserve">Umowa  </t>
  </si>
  <si>
    <t>Sfinansowanie planowanego</t>
  </si>
  <si>
    <t>Spłata wcześniej</t>
  </si>
  <si>
    <t xml:space="preserve">Planowane do spłaty raty kredytów, pożyczek            w tym:                   i obligacji komunalnych      </t>
  </si>
  <si>
    <t xml:space="preserve">  </t>
  </si>
  <si>
    <t xml:space="preserve">  /kredyt inwestycyjny</t>
  </si>
  <si>
    <r>
      <rPr>
        <sz val="12"/>
        <rFont val="Czcionka tekstu podstawowego"/>
        <family val="0"/>
      </rPr>
      <t xml:space="preserve">Tabela Nr  19   </t>
    </r>
    <r>
      <rPr>
        <sz val="12"/>
        <color indexed="10"/>
        <rFont val="Czcionka tekstu podstawowego"/>
        <family val="0"/>
      </rPr>
      <t xml:space="preserve">    </t>
    </r>
  </si>
  <si>
    <t>1.</t>
  </si>
  <si>
    <t>2.</t>
  </si>
  <si>
    <t>9.</t>
  </si>
  <si>
    <t>10.</t>
  </si>
  <si>
    <t>11.</t>
  </si>
  <si>
    <t>12.</t>
  </si>
  <si>
    <t>13.</t>
  </si>
  <si>
    <t>14.</t>
  </si>
  <si>
    <t>16.</t>
  </si>
  <si>
    <t>Stan zadłużenia na dzień 01.01.2012r.</t>
  </si>
  <si>
    <t>Budowa oczyszczalni wód</t>
  </si>
  <si>
    <t xml:space="preserve">deszczowych w rejonie </t>
  </si>
  <si>
    <t>ulicy Jaworowej w Kielcach</t>
  </si>
  <si>
    <t>31.10.2013r.</t>
  </si>
  <si>
    <t>31.05.2014r.</t>
  </si>
  <si>
    <t>30.11.2014r.</t>
  </si>
  <si>
    <t>31.05.2015r.</t>
  </si>
  <si>
    <t>30.11.2015r.</t>
  </si>
  <si>
    <t>31.05.2016r.</t>
  </si>
  <si>
    <t>Nr 109/12 z dnia</t>
  </si>
  <si>
    <t>10.10.2012r.</t>
  </si>
  <si>
    <t xml:space="preserve">Spłata wcześniej zaciągnietych </t>
  </si>
  <si>
    <t xml:space="preserve">Powszechna Kasa Oszczędności </t>
  </si>
  <si>
    <t>deficytu budżetu w 2012 roku.</t>
  </si>
  <si>
    <t>31.12.2026r.</t>
  </si>
  <si>
    <t>z dnia 04.07.2012r.</t>
  </si>
  <si>
    <t>0000 9896 0068 6675</t>
  </si>
  <si>
    <t>0000 9196 0068 6667</t>
  </si>
  <si>
    <t>000/11/JD002</t>
  </si>
  <si>
    <t xml:space="preserve">Umowa Nr </t>
  </si>
  <si>
    <t>19.</t>
  </si>
  <si>
    <t>20.</t>
  </si>
  <si>
    <t>22.</t>
  </si>
  <si>
    <t>raty kapitałowe</t>
  </si>
  <si>
    <t xml:space="preserve">PO ANEKSACH KREDYTÓW INWESTYCYJNYCH PKO BP I PEKAO SA </t>
  </si>
  <si>
    <t>Planowane do spłaty raty kredytów inwestycyjnych</t>
  </si>
  <si>
    <t xml:space="preserve">zmieniona </t>
  </si>
  <si>
    <t>Aneksem nr 1</t>
  </si>
  <si>
    <t>z dnia 12.08.2011 r.</t>
  </si>
  <si>
    <t>z dnia 29.11.2011r.</t>
  </si>
  <si>
    <t xml:space="preserve">Nr 57 1020 2629 0000  </t>
  </si>
  <si>
    <t>z dnia 28.06.2010 r.,</t>
  </si>
  <si>
    <t>Aneksem nr 2</t>
  </si>
  <si>
    <t>oraz Aneksem nr 3</t>
  </si>
  <si>
    <t>z dnia 15 listopada 2012r.</t>
  </si>
  <si>
    <t>z dnia 26.11.2012r.</t>
  </si>
  <si>
    <t xml:space="preserve">Umowa Nr 73 1020 2629 </t>
  </si>
  <si>
    <t xml:space="preserve">Umowa Nr 05 1020 2629 </t>
  </si>
  <si>
    <t xml:space="preserve">Umowa Nr 10 1020 2629 </t>
  </si>
  <si>
    <t>23.</t>
  </si>
  <si>
    <t>Finansowanie planowanego deficytu budżetu Miasta Kielce w związku z realizacją niektórych zadań inwestycyjnych w ramach przedsięwzięć wieloletnich o charakterze majatkowym.</t>
  </si>
  <si>
    <t>Stan zadłużenia na dzień                30.11.2012r.</t>
  </si>
  <si>
    <t>Umowa kredytowa        nr 24 1020 2629 0000 9596 0072 9160 z dnia 26 listopada 2012 r.</t>
  </si>
  <si>
    <t xml:space="preserve">deficytu budżetu w 2012 roku oraz na spłatę wcześniej </t>
  </si>
  <si>
    <t>zaciągniętych zobowiązań.</t>
  </si>
  <si>
    <t>0000 9696 0068 6683</t>
  </si>
  <si>
    <t>Stan zadłużenia na dzień                31.12.2012r.</t>
  </si>
  <si>
    <t>/kredyt inwestycyjny/</t>
  </si>
  <si>
    <t xml:space="preserve">zmieniona Aneksem nr 1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</si>
</sst>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#,##0\ &quot;zł&quot;"/>
    <numFmt numFmtId="166" formatCode="#,##0\ _z_ł"/>
    <numFmt numFmtId="167" formatCode="#,##0.00\ &quot;zł&quot;"/>
    <numFmt numFmtId="168" formatCode="[$-415]d\ mmmm\ yyyy"/>
    <numFmt numFmtId="169" formatCode="#,##0.00\ _z_ł"/>
    <numFmt numFmtId="170" formatCode="0.0"/>
    <numFmt numFmtId="171" formatCode="#,##0.0"/>
    <numFmt numFmtId="172" formatCode="#,##0.000"/>
    <numFmt numFmtId="173" formatCode="_-* #,##0.0\ _z_ł_-;\-* #,##0.0\ _z_ł_-;_-* &quot;-&quot;??\ _z_ł_-;_-@_-"/>
    <numFmt numFmtId="174" formatCode="_-* #,##0\ _z_ł_-;\-* #,##0\ _z_ł_-;_-* &quot;-&quot;??\ _z_ł_-;_-@_-"/>
    <numFmt numFmtId="175" formatCode="0.0%"/>
    <numFmt numFmtId="176" formatCode="_-* #,##0.000\ _z_ł_-;\-* #,##0.000\ _z_ł_-;_-* &quot;-&quot;??\ _z_ł_-;_-@_-"/>
    <numFmt numFmtId="177" formatCode="_-* #,##0.0000\ _z_ł_-;\-* #,##0.0000\ _z_ł_-;_-* &quot;-&quot;??\ _z_ł_-;_-@_-"/>
  </numFmts>
  <fonts count="60">
    <font>
      <sz val="10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Czcionka tekstu podstawowego"/>
      <family val="0"/>
    </font>
    <font>
      <b/>
      <sz val="10"/>
      <name val="Czcionka tekstu podstawowego"/>
      <family val="0"/>
    </font>
    <font>
      <b/>
      <u val="single"/>
      <sz val="10"/>
      <name val="Czcionka tekstu podstawowego"/>
      <family val="0"/>
    </font>
    <font>
      <b/>
      <i/>
      <sz val="10"/>
      <name val="Czcionka tekstu podstawowego"/>
      <family val="0"/>
    </font>
    <font>
      <i/>
      <sz val="10"/>
      <name val="Czcionka tekstu podstawowego"/>
      <family val="0"/>
    </font>
    <font>
      <sz val="8"/>
      <name val="Czcionka tekstu podstawowego"/>
      <family val="0"/>
    </font>
    <font>
      <i/>
      <sz val="8"/>
      <name val="Czcionka tekstu podstawowego"/>
      <family val="0"/>
    </font>
    <font>
      <sz val="12"/>
      <color indexed="10"/>
      <name val="Czcionka tekstu podstawowego"/>
      <family val="0"/>
    </font>
    <font>
      <sz val="12"/>
      <name val="Czcionka tekstu podstawowego"/>
      <family val="0"/>
    </font>
    <font>
      <b/>
      <sz val="11"/>
      <name val="Czcionka tekstu podstawowego"/>
      <family val="0"/>
    </font>
    <font>
      <sz val="11"/>
      <name val="Czcionka tekstu podstawowego"/>
      <family val="0"/>
    </font>
    <font>
      <b/>
      <sz val="10"/>
      <name val="Arial"/>
      <family val="2"/>
    </font>
    <font>
      <i/>
      <sz val="11"/>
      <name val="Czcionka tekstu podstawowego"/>
      <family val="0"/>
    </font>
    <font>
      <i/>
      <sz val="9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20"/>
      <name val="Czcionka tekstu podstawowego"/>
      <family val="0"/>
    </font>
    <font>
      <sz val="10"/>
      <color indexed="10"/>
      <name val="Czcionka tekstu podstawowego"/>
      <family val="0"/>
    </font>
    <font>
      <b/>
      <sz val="10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680C5D"/>
      <name val="Czcionka tekstu podstawowego"/>
      <family val="0"/>
    </font>
    <font>
      <sz val="10"/>
      <color rgb="FFFF0000"/>
      <name val="Czcionka tekstu podstawowego"/>
      <family val="0"/>
    </font>
    <font>
      <b/>
      <sz val="10"/>
      <color rgb="FFFF0000"/>
      <name val="Czcionka tekstu podstawowego"/>
      <family val="0"/>
    </font>
    <font>
      <b/>
      <sz val="11"/>
      <color rgb="FFFF0000"/>
      <name val="Czcionka tekstu podstawowego"/>
      <family val="0"/>
    </font>
    <font>
      <sz val="12"/>
      <color rgb="FFFF0000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83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4" fontId="3" fillId="0" borderId="14" xfId="0" applyNumberFormat="1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vertical="center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4" fontId="3" fillId="0" borderId="15" xfId="0" applyNumberFormat="1" applyFont="1" applyBorder="1" applyAlignment="1">
      <alignment vertical="center"/>
    </xf>
    <xf numFmtId="4" fontId="3" fillId="0" borderId="16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left" vertical="center" wrapText="1"/>
    </xf>
    <xf numFmtId="4" fontId="3" fillId="0" borderId="17" xfId="0" applyNumberFormat="1" applyFont="1" applyBorder="1" applyAlignment="1">
      <alignment vertical="center"/>
    </xf>
    <xf numFmtId="4" fontId="3" fillId="0" borderId="17" xfId="0" applyNumberFormat="1" applyFont="1" applyFill="1" applyBorder="1" applyAlignment="1">
      <alignment vertical="center"/>
    </xf>
    <xf numFmtId="4" fontId="3" fillId="0" borderId="16" xfId="0" applyNumberFormat="1" applyFont="1" applyFill="1" applyBorder="1" applyAlignment="1">
      <alignment vertical="center"/>
    </xf>
    <xf numFmtId="4" fontId="3" fillId="0" borderId="21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22" xfId="0" applyFont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3" fillId="0" borderId="14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17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2" xfId="0" applyFont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25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4" xfId="0" applyFont="1" applyFill="1" applyBorder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17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right" vertical="center"/>
    </xf>
    <xf numFmtId="4" fontId="3" fillId="0" borderId="13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21" xfId="0" applyNumberFormat="1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4" fontId="3" fillId="0" borderId="18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0" fontId="3" fillId="0" borderId="18" xfId="0" applyFont="1" applyBorder="1" applyAlignment="1">
      <alignment vertical="center" wrapText="1"/>
    </xf>
    <xf numFmtId="4" fontId="6" fillId="0" borderId="16" xfId="0" applyNumberFormat="1" applyFont="1" applyFill="1" applyBorder="1" applyAlignment="1">
      <alignment vertical="center"/>
    </xf>
    <xf numFmtId="4" fontId="3" fillId="0" borderId="17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4" fontId="3" fillId="0" borderId="31" xfId="0" applyNumberFormat="1" applyFont="1" applyBorder="1" applyAlignment="1">
      <alignment horizontal="right" vertical="center"/>
    </xf>
    <xf numFmtId="49" fontId="3" fillId="0" borderId="21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4" fillId="0" borderId="33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0" xfId="0" applyNumberFormat="1" applyFont="1" applyFill="1" applyAlignment="1">
      <alignment horizontal="center" vertical="center"/>
    </xf>
    <xf numFmtId="0" fontId="3" fillId="0" borderId="13" xfId="0" applyFont="1" applyFill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3" fontId="3" fillId="0" borderId="35" xfId="0" applyNumberFormat="1" applyFont="1" applyFill="1" applyBorder="1" applyAlignment="1">
      <alignment/>
    </xf>
    <xf numFmtId="0" fontId="3" fillId="0" borderId="35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36" xfId="0" applyFont="1" applyBorder="1" applyAlignment="1">
      <alignment vertical="center" wrapText="1"/>
    </xf>
    <xf numFmtId="49" fontId="3" fillId="0" borderId="37" xfId="0" applyNumberFormat="1" applyFont="1" applyBorder="1" applyAlignment="1">
      <alignment horizontal="left" vertical="center" wrapText="1"/>
    </xf>
    <xf numFmtId="4" fontId="3" fillId="0" borderId="37" xfId="0" applyNumberFormat="1" applyFont="1" applyBorder="1" applyAlignment="1">
      <alignment vertical="center"/>
    </xf>
    <xf numFmtId="0" fontId="3" fillId="0" borderId="38" xfId="0" applyFont="1" applyBorder="1" applyAlignment="1">
      <alignment/>
    </xf>
    <xf numFmtId="0" fontId="3" fillId="0" borderId="18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" fontId="3" fillId="0" borderId="15" xfId="0" applyNumberFormat="1" applyFont="1" applyBorder="1" applyAlignment="1">
      <alignment horizontal="right" vertical="center"/>
    </xf>
    <xf numFmtId="0" fontId="3" fillId="0" borderId="33" xfId="0" applyFont="1" applyBorder="1" applyAlignment="1">
      <alignment horizontal="center" vertical="center"/>
    </xf>
    <xf numFmtId="4" fontId="3" fillId="0" borderId="36" xfId="0" applyNumberFormat="1" applyFont="1" applyBorder="1" applyAlignment="1">
      <alignment horizontal="right" vertical="center"/>
    </xf>
    <xf numFmtId="0" fontId="3" fillId="0" borderId="37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0" fontId="8" fillId="0" borderId="39" xfId="0" applyFont="1" applyBorder="1" applyAlignment="1">
      <alignment vertical="center" wrapText="1"/>
    </xf>
    <xf numFmtId="4" fontId="3" fillId="0" borderId="0" xfId="0" applyNumberFormat="1" applyFont="1" applyAlignment="1">
      <alignment vertical="center"/>
    </xf>
    <xf numFmtId="0" fontId="4" fillId="0" borderId="10" xfId="0" applyFont="1" applyBorder="1" applyAlignment="1">
      <alignment vertical="center" wrapText="1"/>
    </xf>
    <xf numFmtId="4" fontId="3" fillId="0" borderId="0" xfId="0" applyNumberFormat="1" applyFont="1" applyFill="1" applyAlignment="1">
      <alignment vertical="center"/>
    </xf>
    <xf numFmtId="0" fontId="3" fillId="0" borderId="26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/>
    </xf>
    <xf numFmtId="0" fontId="3" fillId="0" borderId="0" xfId="0" applyFont="1" applyAlignment="1">
      <alignment readingOrder="1"/>
    </xf>
    <xf numFmtId="3" fontId="3" fillId="0" borderId="0" xfId="0" applyNumberFormat="1" applyFont="1" applyFill="1" applyAlignment="1">
      <alignment readingOrder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6" fontId="3" fillId="0" borderId="0" xfId="0" applyNumberFormat="1" applyFont="1" applyAlignment="1">
      <alignment/>
    </xf>
    <xf numFmtId="0" fontId="3" fillId="0" borderId="13" xfId="0" applyFont="1" applyBorder="1" applyAlignment="1">
      <alignment vertical="center" wrapText="1"/>
    </xf>
    <xf numFmtId="0" fontId="3" fillId="0" borderId="11" xfId="0" applyFont="1" applyBorder="1" applyAlignment="1">
      <alignment wrapText="1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7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49" fontId="3" fillId="0" borderId="17" xfId="0" applyNumberFormat="1" applyFont="1" applyBorder="1" applyAlignment="1">
      <alignment horizontal="left" wrapText="1"/>
    </xf>
    <xf numFmtId="0" fontId="3" fillId="0" borderId="14" xfId="0" applyFont="1" applyBorder="1" applyAlignment="1">
      <alignment horizontal="center" vertical="center"/>
    </xf>
    <xf numFmtId="0" fontId="3" fillId="0" borderId="31" xfId="0" applyFont="1" applyFill="1" applyBorder="1" applyAlignment="1">
      <alignment vertical="center"/>
    </xf>
    <xf numFmtId="0" fontId="3" fillId="0" borderId="17" xfId="0" applyFont="1" applyBorder="1" applyAlignment="1">
      <alignment/>
    </xf>
    <xf numFmtId="0" fontId="55" fillId="0" borderId="37" xfId="0" applyFont="1" applyBorder="1" applyAlignment="1">
      <alignment horizontal="center" vertical="center"/>
    </xf>
    <xf numFmtId="4" fontId="55" fillId="0" borderId="36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4" fontId="4" fillId="0" borderId="36" xfId="0" applyNumberFormat="1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4" fontId="4" fillId="0" borderId="41" xfId="0" applyNumberFormat="1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4" fontId="3" fillId="0" borderId="18" xfId="0" applyNumberFormat="1" applyFont="1" applyFill="1" applyBorder="1" applyAlignment="1">
      <alignment vertical="center"/>
    </xf>
    <xf numFmtId="0" fontId="3" fillId="0" borderId="32" xfId="0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/>
    </xf>
    <xf numFmtId="14" fontId="3" fillId="0" borderId="11" xfId="0" applyNumberFormat="1" applyFont="1" applyBorder="1" applyAlignment="1">
      <alignment vertical="center"/>
    </xf>
    <xf numFmtId="0" fontId="4" fillId="0" borderId="44" xfId="0" applyNumberFormat="1" applyFont="1" applyFill="1" applyBorder="1" applyAlignment="1">
      <alignment horizontal="center" vertical="center"/>
    </xf>
    <xf numFmtId="4" fontId="12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45" xfId="0" applyFont="1" applyBorder="1" applyAlignment="1">
      <alignment horizontal="right" vertical="center"/>
    </xf>
    <xf numFmtId="4" fontId="12" fillId="0" borderId="45" xfId="0" applyNumberFormat="1" applyFont="1" applyBorder="1" applyAlignment="1">
      <alignment horizontal="right" vertical="center"/>
    </xf>
    <xf numFmtId="0" fontId="12" fillId="0" borderId="45" xfId="0" applyFont="1" applyBorder="1" applyAlignment="1">
      <alignment horizontal="right" vertical="center" wrapText="1"/>
    </xf>
    <xf numFmtId="4" fontId="3" fillId="0" borderId="45" xfId="0" applyNumberFormat="1" applyFont="1" applyBorder="1" applyAlignment="1">
      <alignment vertical="center"/>
    </xf>
    <xf numFmtId="0" fontId="12" fillId="0" borderId="45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 wrapText="1"/>
    </xf>
    <xf numFmtId="4" fontId="12" fillId="0" borderId="45" xfId="0" applyNumberFormat="1" applyFont="1" applyBorder="1" applyAlignment="1">
      <alignment vertical="center"/>
    </xf>
    <xf numFmtId="0" fontId="13" fillId="0" borderId="45" xfId="0" applyNumberFormat="1" applyFont="1" applyBorder="1" applyAlignment="1">
      <alignment horizontal="center" vertical="center"/>
    </xf>
    <xf numFmtId="3" fontId="13" fillId="0" borderId="0" xfId="0" applyNumberFormat="1" applyFont="1" applyFill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4" fontId="13" fillId="0" borderId="45" xfId="0" applyNumberFormat="1" applyFont="1" applyBorder="1" applyAlignment="1">
      <alignment vertical="center"/>
    </xf>
    <xf numFmtId="0" fontId="13" fillId="0" borderId="45" xfId="0" applyFont="1" applyBorder="1" applyAlignment="1">
      <alignment/>
    </xf>
    <xf numFmtId="0" fontId="13" fillId="0" borderId="45" xfId="0" applyNumberFormat="1" applyFont="1" applyBorder="1" applyAlignment="1">
      <alignment horizontal="center"/>
    </xf>
    <xf numFmtId="3" fontId="13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/>
    </xf>
    <xf numFmtId="169" fontId="12" fillId="0" borderId="0" xfId="0" applyNumberFormat="1" applyFont="1" applyBorder="1" applyAlignment="1">
      <alignment horizontal="left" vertical="center"/>
    </xf>
    <xf numFmtId="4" fontId="13" fillId="0" borderId="0" xfId="0" applyNumberFormat="1" applyFont="1" applyBorder="1" applyAlignment="1">
      <alignment horizontal="right" vertical="center"/>
    </xf>
    <xf numFmtId="4" fontId="13" fillId="0" borderId="45" xfId="0" applyNumberFormat="1" applyFont="1" applyBorder="1" applyAlignment="1">
      <alignment horizontal="right" vertical="center"/>
    </xf>
    <xf numFmtId="165" fontId="13" fillId="0" borderId="45" xfId="0" applyNumberFormat="1" applyFont="1" applyBorder="1" applyAlignment="1">
      <alignment/>
    </xf>
    <xf numFmtId="3" fontId="13" fillId="0" borderId="45" xfId="0" applyNumberFormat="1" applyFont="1" applyBorder="1" applyAlignment="1">
      <alignment/>
    </xf>
    <xf numFmtId="0" fontId="13" fillId="0" borderId="0" xfId="0" applyFont="1" applyAlignment="1">
      <alignment horizontal="right" vertical="center"/>
    </xf>
    <xf numFmtId="169" fontId="13" fillId="0" borderId="0" xfId="0" applyNumberFormat="1" applyFont="1" applyBorder="1" applyAlignment="1">
      <alignment horizontal="center" vertical="center"/>
    </xf>
    <xf numFmtId="4" fontId="13" fillId="0" borderId="45" xfId="0" applyNumberFormat="1" applyFont="1" applyFill="1" applyBorder="1" applyAlignment="1">
      <alignment horizontal="right" vertical="center"/>
    </xf>
    <xf numFmtId="0" fontId="13" fillId="0" borderId="45" xfId="0" applyFont="1" applyBorder="1" applyAlignment="1">
      <alignment horizontal="right" vertical="center"/>
    </xf>
    <xf numFmtId="169" fontId="13" fillId="0" borderId="45" xfId="0" applyNumberFormat="1" applyFont="1" applyFill="1" applyBorder="1" applyAlignment="1">
      <alignment horizontal="center" vertical="center"/>
    </xf>
    <xf numFmtId="4" fontId="13" fillId="0" borderId="45" xfId="0" applyNumberFormat="1" applyFont="1" applyBorder="1" applyAlignment="1">
      <alignment/>
    </xf>
    <xf numFmtId="169" fontId="13" fillId="0" borderId="45" xfId="0" applyNumberFormat="1" applyFont="1" applyBorder="1" applyAlignment="1">
      <alignment horizontal="center" vertical="center"/>
    </xf>
    <xf numFmtId="4" fontId="13" fillId="0" borderId="45" xfId="0" applyNumberFormat="1" applyFont="1" applyFill="1" applyBorder="1" applyAlignment="1">
      <alignment vertical="center"/>
    </xf>
    <xf numFmtId="43" fontId="13" fillId="0" borderId="45" xfId="42" applyFont="1" applyBorder="1" applyAlignment="1">
      <alignment/>
    </xf>
    <xf numFmtId="0" fontId="13" fillId="0" borderId="38" xfId="0" applyFont="1" applyBorder="1" applyAlignment="1">
      <alignment horizontal="left"/>
    </xf>
    <xf numFmtId="0" fontId="13" fillId="0" borderId="45" xfId="0" applyFont="1" applyBorder="1" applyAlignment="1">
      <alignment horizontal="center" vertical="center"/>
    </xf>
    <xf numFmtId="165" fontId="13" fillId="0" borderId="45" xfId="0" applyNumberFormat="1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169" fontId="12" fillId="0" borderId="0" xfId="0" applyNumberFormat="1" applyFont="1" applyBorder="1" applyAlignment="1">
      <alignment horizontal="center" vertical="center"/>
    </xf>
    <xf numFmtId="165" fontId="12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3" fontId="6" fillId="0" borderId="45" xfId="0" applyNumberFormat="1" applyFont="1" applyBorder="1" applyAlignment="1">
      <alignment horizontal="center" vertical="center"/>
    </xf>
    <xf numFmtId="3" fontId="7" fillId="0" borderId="45" xfId="0" applyNumberFormat="1" applyFont="1" applyBorder="1" applyAlignment="1">
      <alignment horizontal="center" vertical="center"/>
    </xf>
    <xf numFmtId="3" fontId="7" fillId="0" borderId="45" xfId="0" applyNumberFormat="1" applyFont="1" applyBorder="1" applyAlignment="1">
      <alignment horizontal="center"/>
    </xf>
    <xf numFmtId="43" fontId="13" fillId="0" borderId="45" xfId="0" applyNumberFormat="1" applyFont="1" applyBorder="1" applyAlignment="1">
      <alignment horizontal="center"/>
    </xf>
    <xf numFmtId="0" fontId="3" fillId="0" borderId="45" xfId="0" applyFont="1" applyBorder="1" applyAlignment="1">
      <alignment vertic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55" fillId="0" borderId="36" xfId="0" applyNumberFormat="1" applyFont="1" applyBorder="1" applyAlignment="1">
      <alignment horizontal="center" vertical="center"/>
    </xf>
    <xf numFmtId="0" fontId="56" fillId="0" borderId="0" xfId="0" applyFont="1" applyAlignment="1">
      <alignment/>
    </xf>
    <xf numFmtId="43" fontId="3" fillId="0" borderId="0" xfId="42" applyFont="1" applyAlignment="1">
      <alignment/>
    </xf>
    <xf numFmtId="0" fontId="56" fillId="0" borderId="10" xfId="0" applyFont="1" applyBorder="1" applyAlignment="1">
      <alignment vertical="center" wrapText="1"/>
    </xf>
    <xf numFmtId="4" fontId="56" fillId="0" borderId="0" xfId="0" applyNumberFormat="1" applyFont="1" applyBorder="1" applyAlignment="1">
      <alignment horizontal="right" vertical="center"/>
    </xf>
    <xf numFmtId="43" fontId="3" fillId="0" borderId="0" xfId="42" applyFont="1" applyFill="1" applyAlignment="1">
      <alignment/>
    </xf>
    <xf numFmtId="0" fontId="8" fillId="0" borderId="12" xfId="0" applyFont="1" applyBorder="1" applyAlignment="1">
      <alignment vertical="center" wrapText="1"/>
    </xf>
    <xf numFmtId="0" fontId="56" fillId="0" borderId="12" xfId="0" applyFont="1" applyFill="1" applyBorder="1" applyAlignment="1">
      <alignment vertical="center"/>
    </xf>
    <xf numFmtId="4" fontId="56" fillId="0" borderId="21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3" fontId="3" fillId="0" borderId="0" xfId="0" applyNumberFormat="1" applyFont="1" applyAlignment="1">
      <alignment/>
    </xf>
    <xf numFmtId="43" fontId="4" fillId="0" borderId="0" xfId="42" applyFont="1" applyFill="1" applyBorder="1" applyAlignment="1">
      <alignment horizontal="center" vertical="center"/>
    </xf>
    <xf numFmtId="174" fontId="6" fillId="0" borderId="0" xfId="42" applyNumberFormat="1" applyFont="1" applyFill="1" applyBorder="1" applyAlignment="1">
      <alignment horizontal="center"/>
    </xf>
    <xf numFmtId="43" fontId="3" fillId="0" borderId="0" xfId="42" applyFont="1" applyFill="1" applyBorder="1" applyAlignment="1">
      <alignment/>
    </xf>
    <xf numFmtId="43" fontId="3" fillId="0" borderId="0" xfId="42" applyFont="1" applyFill="1" applyBorder="1" applyAlignment="1">
      <alignment/>
    </xf>
    <xf numFmtId="43" fontId="3" fillId="0" borderId="0" xfId="42" applyFont="1" applyFill="1" applyBorder="1" applyAlignment="1">
      <alignment vertical="center"/>
    </xf>
    <xf numFmtId="43" fontId="3" fillId="0" borderId="38" xfId="42" applyFont="1" applyFill="1" applyBorder="1" applyAlignment="1">
      <alignment/>
    </xf>
    <xf numFmtId="43" fontId="3" fillId="0" borderId="0" xfId="42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justify" wrapText="1" readingOrder="1"/>
    </xf>
    <xf numFmtId="4" fontId="56" fillId="0" borderId="17" xfId="0" applyNumberFormat="1" applyFont="1" applyFill="1" applyBorder="1" applyAlignment="1">
      <alignment vertical="center"/>
    </xf>
    <xf numFmtId="0" fontId="56" fillId="0" borderId="17" xfId="0" applyFont="1" applyFill="1" applyBorder="1" applyAlignment="1">
      <alignment/>
    </xf>
    <xf numFmtId="0" fontId="14" fillId="0" borderId="0" xfId="0" applyFont="1" applyBorder="1" applyAlignment="1">
      <alignment horizontal="center" vertical="center"/>
    </xf>
    <xf numFmtId="43" fontId="0" fillId="0" borderId="0" xfId="42" applyFont="1" applyBorder="1" applyAlignment="1">
      <alignment/>
    </xf>
    <xf numFmtId="0" fontId="0" fillId="0" borderId="0" xfId="0" applyFont="1" applyBorder="1" applyAlignment="1">
      <alignment/>
    </xf>
    <xf numFmtId="43" fontId="50" fillId="0" borderId="0" xfId="42" applyFont="1" applyBorder="1" applyAlignment="1">
      <alignment/>
    </xf>
    <xf numFmtId="0" fontId="0" fillId="0" borderId="0" xfId="0" applyBorder="1" applyAlignment="1">
      <alignment/>
    </xf>
    <xf numFmtId="43" fontId="14" fillId="0" borderId="0" xfId="42" applyFont="1" applyBorder="1" applyAlignment="1">
      <alignment/>
    </xf>
    <xf numFmtId="43" fontId="13" fillId="0" borderId="0" xfId="42" applyFont="1" applyFill="1" applyBorder="1" applyAlignment="1">
      <alignment/>
    </xf>
    <xf numFmtId="4" fontId="57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left" vertical="center"/>
    </xf>
    <xf numFmtId="4" fontId="3" fillId="0" borderId="11" xfId="0" applyNumberFormat="1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horizontal="center" vertical="center" wrapText="1"/>
    </xf>
    <xf numFmtId="4" fontId="3" fillId="0" borderId="39" xfId="0" applyNumberFormat="1" applyFont="1" applyFill="1" applyBorder="1" applyAlignment="1">
      <alignment vertical="center"/>
    </xf>
    <xf numFmtId="4" fontId="4" fillId="0" borderId="39" xfId="0" applyNumberFormat="1" applyFont="1" applyFill="1" applyBorder="1" applyAlignment="1">
      <alignment vertical="center"/>
    </xf>
    <xf numFmtId="0" fontId="12" fillId="0" borderId="45" xfId="0" applyFont="1" applyFill="1" applyBorder="1" applyAlignment="1">
      <alignment horizontal="right" vertical="center" wrapText="1"/>
    </xf>
    <xf numFmtId="3" fontId="7" fillId="0" borderId="45" xfId="0" applyNumberFormat="1" applyFont="1" applyFill="1" applyBorder="1" applyAlignment="1">
      <alignment horizontal="center" vertical="center"/>
    </xf>
    <xf numFmtId="165" fontId="13" fillId="0" borderId="45" xfId="0" applyNumberFormat="1" applyFont="1" applyFill="1" applyBorder="1" applyAlignment="1">
      <alignment vertical="center"/>
    </xf>
    <xf numFmtId="4" fontId="12" fillId="0" borderId="45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4" fontId="58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horizontal="center" vertical="center"/>
    </xf>
    <xf numFmtId="43" fontId="12" fillId="33" borderId="0" xfId="42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15" fillId="33" borderId="0" xfId="42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43" fontId="13" fillId="33" borderId="0" xfId="42" applyFont="1" applyFill="1" applyBorder="1" applyAlignment="1">
      <alignment/>
    </xf>
    <xf numFmtId="4" fontId="13" fillId="0" borderId="0" xfId="0" applyNumberFormat="1" applyFont="1" applyBorder="1" applyAlignment="1">
      <alignment/>
    </xf>
    <xf numFmtId="43" fontId="13" fillId="0" borderId="0" xfId="42" applyFont="1" applyBorder="1" applyAlignment="1">
      <alignment/>
    </xf>
    <xf numFmtId="43" fontId="13" fillId="0" borderId="0" xfId="0" applyNumberFormat="1" applyFont="1" applyBorder="1" applyAlignment="1">
      <alignment horizontal="center"/>
    </xf>
    <xf numFmtId="4" fontId="13" fillId="33" borderId="0" xfId="0" applyNumberFormat="1" applyFont="1" applyFill="1" applyBorder="1" applyAlignment="1">
      <alignment/>
    </xf>
    <xf numFmtId="0" fontId="14" fillId="0" borderId="0" xfId="0" applyFont="1" applyBorder="1" applyAlignment="1">
      <alignment vertical="center"/>
    </xf>
    <xf numFmtId="43" fontId="3" fillId="0" borderId="0" xfId="42" applyFont="1" applyFill="1" applyBorder="1" applyAlignment="1">
      <alignment readingOrder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3" fillId="0" borderId="50" xfId="0" applyNumberFormat="1" applyFont="1" applyFill="1" applyBorder="1" applyAlignment="1">
      <alignment horizontal="center" vertical="center"/>
    </xf>
    <xf numFmtId="0" fontId="3" fillId="0" borderId="51" xfId="0" applyNumberFormat="1" applyFont="1" applyFill="1" applyBorder="1" applyAlignment="1">
      <alignment horizontal="center" vertical="center"/>
    </xf>
    <xf numFmtId="0" fontId="3" fillId="0" borderId="50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52" xfId="0" applyNumberFormat="1" applyFont="1" applyBorder="1" applyAlignment="1">
      <alignment horizontal="center" vertical="center"/>
    </xf>
    <xf numFmtId="0" fontId="3" fillId="0" borderId="53" xfId="0" applyNumberFormat="1" applyFont="1" applyBorder="1" applyAlignment="1">
      <alignment horizontal="center" vertical="center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56" fillId="0" borderId="50" xfId="0" applyNumberFormat="1" applyFont="1" applyBorder="1" applyAlignment="1">
      <alignment horizontal="center" vertical="center" wrapText="1"/>
    </xf>
    <xf numFmtId="0" fontId="3" fillId="0" borderId="50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49" fontId="3" fillId="0" borderId="50" xfId="0" applyNumberFormat="1" applyFont="1" applyBorder="1" applyAlignment="1">
      <alignment horizontal="center" vertical="center" wrapText="1"/>
    </xf>
    <xf numFmtId="1" fontId="3" fillId="0" borderId="50" xfId="0" applyNumberFormat="1" applyFont="1" applyBorder="1" applyAlignment="1">
      <alignment horizontal="center" vertical="center" wrapText="1"/>
    </xf>
    <xf numFmtId="3" fontId="3" fillId="0" borderId="50" xfId="0" applyNumberFormat="1" applyFont="1" applyBorder="1" applyAlignment="1">
      <alignment horizontal="center" vertical="center" wrapText="1"/>
    </xf>
    <xf numFmtId="0" fontId="3" fillId="0" borderId="54" xfId="0" applyNumberFormat="1" applyFont="1" applyBorder="1" applyAlignment="1">
      <alignment horizontal="center" vertical="center" wrapText="1"/>
    </xf>
    <xf numFmtId="0" fontId="55" fillId="0" borderId="54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justify" wrapText="1" readingOrder="1"/>
    </xf>
    <xf numFmtId="0" fontId="3" fillId="0" borderId="0" xfId="0" applyFont="1" applyAlignment="1">
      <alignment horizontal="left"/>
    </xf>
    <xf numFmtId="0" fontId="59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44" xfId="0" applyNumberFormat="1" applyFont="1" applyFill="1" applyBorder="1" applyAlignment="1">
      <alignment horizontal="center" vertical="center"/>
    </xf>
    <xf numFmtId="0" fontId="4" fillId="0" borderId="56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3" fontId="0" fillId="0" borderId="0" xfId="42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3" fillId="0" borderId="50" xfId="0" applyNumberFormat="1" applyFont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5"/>
  <sheetViews>
    <sheetView zoomScale="75" zoomScaleNormal="75" zoomScaleSheetLayoutView="75" workbookViewId="0" topLeftCell="A66">
      <selection activeCell="G50" sqref="G50"/>
    </sheetView>
  </sheetViews>
  <sheetFormatPr defaultColWidth="35.421875" defaultRowHeight="17.25" customHeight="1"/>
  <cols>
    <col min="1" max="1" width="13.28125" style="1" customWidth="1"/>
    <col min="2" max="2" width="4.140625" style="1" customWidth="1"/>
    <col min="3" max="3" width="29.00390625" style="1" customWidth="1"/>
    <col min="4" max="4" width="29.28125" style="1" customWidth="1"/>
    <col min="5" max="5" width="17.00390625" style="166" customWidth="1"/>
    <col min="6" max="6" width="16.421875" style="166" customWidth="1"/>
    <col min="7" max="7" width="17.421875" style="166" customWidth="1"/>
    <col min="8" max="8" width="18.140625" style="1" customWidth="1"/>
    <col min="9" max="9" width="15.421875" style="1" customWidth="1"/>
    <col min="10" max="10" width="17.8515625" style="1" customWidth="1"/>
    <col min="11" max="11" width="22.421875" style="176" customWidth="1"/>
    <col min="12" max="12" width="15.140625" style="19" customWidth="1"/>
    <col min="13" max="16384" width="35.421875" style="1" customWidth="1"/>
  </cols>
  <sheetData>
    <row r="1" spans="3:11" ht="36.75" customHeight="1">
      <c r="C1" s="279" t="s">
        <v>241</v>
      </c>
      <c r="J1" s="368" t="s">
        <v>206</v>
      </c>
      <c r="K1" s="368"/>
    </row>
    <row r="2" spans="2:12" s="64" customFormat="1" ht="27.75" customHeight="1">
      <c r="B2" s="158"/>
      <c r="C2" s="158"/>
      <c r="D2" s="369" t="s">
        <v>0</v>
      </c>
      <c r="E2" s="369"/>
      <c r="F2" s="369"/>
      <c r="G2" s="369"/>
      <c r="H2" s="369"/>
      <c r="I2" s="370"/>
      <c r="J2" s="158"/>
      <c r="L2" s="19"/>
    </row>
    <row r="3" spans="2:12" s="64" customFormat="1" ht="22.5" customHeight="1">
      <c r="B3" s="158"/>
      <c r="C3" s="158"/>
      <c r="D3" s="369" t="s">
        <v>194</v>
      </c>
      <c r="E3" s="369"/>
      <c r="F3" s="369"/>
      <c r="G3" s="369"/>
      <c r="H3" s="369"/>
      <c r="I3" s="370"/>
      <c r="J3" s="158"/>
      <c r="K3" s="139"/>
      <c r="L3" s="19"/>
    </row>
    <row r="4" spans="2:12" s="64" customFormat="1" ht="27.75" customHeight="1">
      <c r="B4" s="158"/>
      <c r="C4" s="158"/>
      <c r="D4" s="369" t="s">
        <v>38</v>
      </c>
      <c r="E4" s="369"/>
      <c r="F4" s="369"/>
      <c r="G4" s="369"/>
      <c r="H4" s="369"/>
      <c r="I4" s="370"/>
      <c r="J4" s="158"/>
      <c r="K4" s="139"/>
      <c r="L4" s="19"/>
    </row>
    <row r="5" spans="2:12" s="64" customFormat="1" ht="17.25" customHeight="1">
      <c r="B5" s="158"/>
      <c r="C5" s="158"/>
      <c r="D5" s="157"/>
      <c r="E5" s="157"/>
      <c r="F5" s="157"/>
      <c r="G5" s="157"/>
      <c r="H5" s="157"/>
      <c r="I5" s="158"/>
      <c r="J5" s="158"/>
      <c r="K5" s="139"/>
      <c r="L5" s="19"/>
    </row>
    <row r="6" spans="2:12" s="64" customFormat="1" ht="19.5" customHeight="1" thickBot="1">
      <c r="B6" s="158"/>
      <c r="C6" s="158"/>
      <c r="D6" s="158"/>
      <c r="E6" s="168"/>
      <c r="F6" s="168"/>
      <c r="G6" s="168"/>
      <c r="H6" s="158"/>
      <c r="I6" s="158"/>
      <c r="J6" s="158"/>
      <c r="K6" s="77" t="s">
        <v>4</v>
      </c>
      <c r="L6" s="19"/>
    </row>
    <row r="7" spans="2:31" s="64" customFormat="1" ht="64.5" customHeight="1" thickBot="1">
      <c r="B7" s="270" t="s">
        <v>1</v>
      </c>
      <c r="C7" s="260" t="s">
        <v>48</v>
      </c>
      <c r="D7" s="79" t="s">
        <v>2</v>
      </c>
      <c r="E7" s="80" t="s">
        <v>5</v>
      </c>
      <c r="F7" s="80" t="s">
        <v>216</v>
      </c>
      <c r="G7" s="80" t="s">
        <v>258</v>
      </c>
      <c r="H7" s="371" t="s">
        <v>3</v>
      </c>
      <c r="I7" s="372"/>
      <c r="J7" s="81" t="s">
        <v>6</v>
      </c>
      <c r="K7" s="272" t="s">
        <v>107</v>
      </c>
      <c r="L7" s="19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</row>
    <row r="8" spans="2:12" s="126" customFormat="1" ht="17.25" customHeight="1" thickBot="1">
      <c r="B8" s="271">
        <v>1</v>
      </c>
      <c r="C8" s="261">
        <v>2</v>
      </c>
      <c r="D8" s="83">
        <v>3</v>
      </c>
      <c r="E8" s="84">
        <v>4</v>
      </c>
      <c r="F8" s="84">
        <v>5</v>
      </c>
      <c r="G8" s="84">
        <v>6</v>
      </c>
      <c r="H8" s="373">
        <v>7</v>
      </c>
      <c r="I8" s="374"/>
      <c r="J8" s="85">
        <v>8</v>
      </c>
      <c r="K8" s="208">
        <v>9</v>
      </c>
      <c r="L8" s="170"/>
    </row>
    <row r="9" spans="2:12" s="64" customFormat="1" ht="0.75" customHeight="1">
      <c r="B9" s="267"/>
      <c r="C9" s="48"/>
      <c r="D9" s="48"/>
      <c r="E9" s="11"/>
      <c r="F9" s="12"/>
      <c r="G9" s="12"/>
      <c r="H9" s="32"/>
      <c r="I9" s="46"/>
      <c r="J9" s="37"/>
      <c r="K9" s="273"/>
      <c r="L9" s="19"/>
    </row>
    <row r="10" spans="2:12" s="64" customFormat="1" ht="35.25" customHeight="1" hidden="1">
      <c r="B10" s="267"/>
      <c r="C10" s="48"/>
      <c r="D10" s="48"/>
      <c r="E10" s="46"/>
      <c r="F10" s="12"/>
      <c r="G10" s="12"/>
      <c r="H10" s="32"/>
      <c r="I10" s="46"/>
      <c r="J10" s="37"/>
      <c r="K10" s="273"/>
      <c r="L10" s="19"/>
    </row>
    <row r="11" spans="2:12" s="64" customFormat="1" ht="30" customHeight="1" hidden="1">
      <c r="B11" s="267"/>
      <c r="C11" s="48"/>
      <c r="D11" s="48"/>
      <c r="E11" s="46"/>
      <c r="F11" s="12"/>
      <c r="G11" s="12"/>
      <c r="H11" s="32"/>
      <c r="I11" s="46"/>
      <c r="J11" s="37"/>
      <c r="K11" s="273"/>
      <c r="L11" s="19"/>
    </row>
    <row r="12" spans="2:12" s="68" customFormat="1" ht="17.25" customHeight="1">
      <c r="B12" s="268" t="s">
        <v>207</v>
      </c>
      <c r="C12" s="63" t="s">
        <v>111</v>
      </c>
      <c r="D12" s="42" t="s">
        <v>114</v>
      </c>
      <c r="E12" s="17">
        <v>77455627</v>
      </c>
      <c r="F12" s="4">
        <v>34442940.97</v>
      </c>
      <c r="G12" s="3">
        <f>11577443+14005013+1693871+3864278+650471+2651864.97+2000000+4000000+10808495+1354284.03</f>
        <v>52605720</v>
      </c>
      <c r="H12" s="259" t="s">
        <v>18</v>
      </c>
      <c r="I12" s="215">
        <v>0</v>
      </c>
      <c r="J12" s="27" t="s">
        <v>123</v>
      </c>
      <c r="K12" s="274" t="s">
        <v>118</v>
      </c>
      <c r="L12" s="20"/>
    </row>
    <row r="13" spans="2:12" s="68" customFormat="1" ht="17.25" customHeight="1">
      <c r="B13" s="25"/>
      <c r="C13" s="63" t="s">
        <v>112</v>
      </c>
      <c r="D13" s="42" t="s">
        <v>170</v>
      </c>
      <c r="E13" s="17"/>
      <c r="F13" s="4"/>
      <c r="G13" s="3"/>
      <c r="H13" s="259" t="s">
        <v>81</v>
      </c>
      <c r="I13" s="215">
        <v>6454636</v>
      </c>
      <c r="J13" s="26"/>
      <c r="K13" s="274" t="s">
        <v>119</v>
      </c>
      <c r="L13" s="20"/>
    </row>
    <row r="14" spans="2:12" s="68" customFormat="1" ht="17.25" customHeight="1">
      <c r="B14" s="69"/>
      <c r="C14" s="63" t="s">
        <v>113</v>
      </c>
      <c r="D14" s="42" t="s">
        <v>115</v>
      </c>
      <c r="E14" s="17"/>
      <c r="F14" s="4"/>
      <c r="G14" s="3"/>
      <c r="H14" s="259" t="s">
        <v>82</v>
      </c>
      <c r="I14" s="215">
        <v>6454636</v>
      </c>
      <c r="J14" s="26"/>
      <c r="K14" s="274" t="s">
        <v>120</v>
      </c>
      <c r="L14" s="20"/>
    </row>
    <row r="15" spans="2:12" s="68" customFormat="1" ht="17.25" customHeight="1">
      <c r="B15" s="25"/>
      <c r="C15" s="135" t="s">
        <v>148</v>
      </c>
      <c r="D15" s="42" t="s">
        <v>116</v>
      </c>
      <c r="E15" s="17"/>
      <c r="F15" s="4"/>
      <c r="G15" s="3"/>
      <c r="H15" s="259" t="s">
        <v>83</v>
      </c>
      <c r="I15" s="215">
        <v>7171817</v>
      </c>
      <c r="J15" s="26"/>
      <c r="K15" s="274"/>
      <c r="L15" s="20"/>
    </row>
    <row r="16" spans="2:12" s="68" customFormat="1" ht="17.25" customHeight="1">
      <c r="B16" s="25"/>
      <c r="C16" s="93" t="s">
        <v>147</v>
      </c>
      <c r="D16" s="42" t="s">
        <v>117</v>
      </c>
      <c r="E16" s="17"/>
      <c r="F16" s="4"/>
      <c r="G16" s="3"/>
      <c r="H16" s="259" t="s">
        <v>84</v>
      </c>
      <c r="I16" s="215">
        <v>7171817</v>
      </c>
      <c r="J16" s="26"/>
      <c r="K16" s="274"/>
      <c r="L16" s="20"/>
    </row>
    <row r="17" spans="2:12" s="68" customFormat="1" ht="17.25" customHeight="1">
      <c r="B17" s="25"/>
      <c r="C17" s="93" t="s">
        <v>132</v>
      </c>
      <c r="D17" s="69"/>
      <c r="E17" s="17"/>
      <c r="F17" s="4"/>
      <c r="G17" s="3"/>
      <c r="H17" s="259" t="s">
        <v>85</v>
      </c>
      <c r="I17" s="215">
        <v>7171817</v>
      </c>
      <c r="J17" s="26"/>
      <c r="K17" s="274"/>
      <c r="L17" s="20"/>
    </row>
    <row r="18" spans="2:12" s="68" customFormat="1" ht="17.25" customHeight="1">
      <c r="B18" s="25"/>
      <c r="C18" s="63"/>
      <c r="D18" s="69"/>
      <c r="E18" s="17"/>
      <c r="F18" s="4"/>
      <c r="G18" s="3"/>
      <c r="H18" s="259" t="s">
        <v>86</v>
      </c>
      <c r="I18" s="215">
        <v>7171817</v>
      </c>
      <c r="J18" s="26"/>
      <c r="K18" s="274"/>
      <c r="L18" s="20"/>
    </row>
    <row r="19" spans="2:12" s="68" customFormat="1" ht="17.25" customHeight="1">
      <c r="B19" s="25"/>
      <c r="C19" s="63"/>
      <c r="D19" s="61"/>
      <c r="E19" s="17"/>
      <c r="F19" s="4"/>
      <c r="G19" s="3"/>
      <c r="H19" s="259" t="s">
        <v>87</v>
      </c>
      <c r="I19" s="215">
        <v>7171817</v>
      </c>
      <c r="J19" s="26"/>
      <c r="K19" s="274"/>
      <c r="L19" s="20"/>
    </row>
    <row r="20" spans="2:12" s="68" customFormat="1" ht="17.25" customHeight="1">
      <c r="B20" s="25"/>
      <c r="C20" s="70"/>
      <c r="D20" s="42"/>
      <c r="E20" s="17"/>
      <c r="F20" s="4"/>
      <c r="G20" s="3"/>
      <c r="H20" s="259" t="s">
        <v>88</v>
      </c>
      <c r="I20" s="215">
        <v>7171817</v>
      </c>
      <c r="J20" s="26"/>
      <c r="K20" s="274"/>
      <c r="L20" s="20"/>
    </row>
    <row r="21" spans="2:12" s="68" customFormat="1" ht="17.25" customHeight="1">
      <c r="B21" s="25"/>
      <c r="C21" s="63"/>
      <c r="D21" s="42"/>
      <c r="E21" s="17"/>
      <c r="F21" s="4"/>
      <c r="G21" s="3"/>
      <c r="H21" s="259" t="s">
        <v>54</v>
      </c>
      <c r="I21" s="215">
        <v>7171817</v>
      </c>
      <c r="J21" s="26"/>
      <c r="K21" s="274"/>
      <c r="L21" s="20"/>
    </row>
    <row r="22" spans="2:12" s="68" customFormat="1" ht="17.25" customHeight="1">
      <c r="B22" s="25"/>
      <c r="C22" s="63"/>
      <c r="D22" s="42"/>
      <c r="E22" s="17"/>
      <c r="F22" s="4"/>
      <c r="G22" s="3"/>
      <c r="H22" s="259" t="s">
        <v>137</v>
      </c>
      <c r="I22" s="215">
        <v>7171817</v>
      </c>
      <c r="J22" s="26"/>
      <c r="K22" s="274"/>
      <c r="L22" s="20"/>
    </row>
    <row r="23" spans="2:12" s="68" customFormat="1" ht="17.25" customHeight="1">
      <c r="B23" s="25"/>
      <c r="C23" s="63"/>
      <c r="D23" s="42"/>
      <c r="E23" s="17"/>
      <c r="F23" s="4"/>
      <c r="G23" s="3"/>
      <c r="H23" s="259" t="s">
        <v>123</v>
      </c>
      <c r="I23" s="215">
        <v>7171819</v>
      </c>
      <c r="J23" s="26"/>
      <c r="K23" s="274"/>
      <c r="L23" s="20"/>
    </row>
    <row r="24" spans="2:12" s="68" customFormat="1" ht="17.25" customHeight="1">
      <c r="B24" s="191"/>
      <c r="C24" s="136"/>
      <c r="D24" s="43"/>
      <c r="E24" s="159"/>
      <c r="F24" s="14"/>
      <c r="G24" s="8"/>
      <c r="H24" s="39"/>
      <c r="I24" s="23"/>
      <c r="J24" s="145"/>
      <c r="K24" s="275"/>
      <c r="L24" s="20"/>
    </row>
    <row r="25" spans="2:12" s="68" customFormat="1" ht="17.25" customHeight="1">
      <c r="B25" s="268" t="s">
        <v>208</v>
      </c>
      <c r="C25" s="134" t="s">
        <v>22</v>
      </c>
      <c r="D25" s="133" t="s">
        <v>114</v>
      </c>
      <c r="E25" s="119">
        <v>23558542</v>
      </c>
      <c r="F25" s="119">
        <v>21401006</v>
      </c>
      <c r="G25" s="6">
        <f>19820993+1580013+2157536</f>
        <v>23558542</v>
      </c>
      <c r="H25" s="259" t="s">
        <v>18</v>
      </c>
      <c r="I25" s="215">
        <v>1963212</v>
      </c>
      <c r="J25" s="118" t="s">
        <v>123</v>
      </c>
      <c r="K25" s="276" t="s">
        <v>20</v>
      </c>
      <c r="L25" s="20"/>
    </row>
    <row r="26" spans="2:12" s="68" customFormat="1" ht="17.25" customHeight="1">
      <c r="B26" s="25"/>
      <c r="C26" s="27" t="s">
        <v>11</v>
      </c>
      <c r="D26" s="42" t="s">
        <v>134</v>
      </c>
      <c r="E26" s="7"/>
      <c r="F26" s="7"/>
      <c r="G26" s="3"/>
      <c r="H26" s="259" t="s">
        <v>81</v>
      </c>
      <c r="I26" s="215">
        <v>1963212</v>
      </c>
      <c r="J26" s="26"/>
      <c r="K26" s="274" t="s">
        <v>124</v>
      </c>
      <c r="L26" s="20"/>
    </row>
    <row r="27" spans="2:12" s="68" customFormat="1" ht="17.25" customHeight="1">
      <c r="B27" s="25"/>
      <c r="C27" s="27" t="s">
        <v>23</v>
      </c>
      <c r="D27" s="42" t="s">
        <v>115</v>
      </c>
      <c r="E27" s="7"/>
      <c r="F27" s="7"/>
      <c r="G27" s="3"/>
      <c r="H27" s="259" t="s">
        <v>82</v>
      </c>
      <c r="I27" s="215">
        <v>1963212</v>
      </c>
      <c r="J27" s="26"/>
      <c r="K27" s="274" t="s">
        <v>125</v>
      </c>
      <c r="L27" s="20"/>
    </row>
    <row r="28" spans="2:12" s="68" customFormat="1" ht="17.25" customHeight="1">
      <c r="B28" s="25"/>
      <c r="C28" s="27" t="s">
        <v>25</v>
      </c>
      <c r="D28" s="42" t="s">
        <v>116</v>
      </c>
      <c r="E28" s="7"/>
      <c r="F28" s="7"/>
      <c r="G28" s="3"/>
      <c r="H28" s="259" t="s">
        <v>83</v>
      </c>
      <c r="I28" s="215">
        <v>1963212</v>
      </c>
      <c r="J28" s="26"/>
      <c r="K28" s="274" t="s">
        <v>126</v>
      </c>
      <c r="L28" s="20"/>
    </row>
    <row r="29" spans="2:12" s="68" customFormat="1" ht="17.25" customHeight="1">
      <c r="B29" s="69"/>
      <c r="C29" s="27" t="s">
        <v>26</v>
      </c>
      <c r="D29" s="42" t="s">
        <v>117</v>
      </c>
      <c r="E29" s="7"/>
      <c r="F29" s="7"/>
      <c r="G29" s="3"/>
      <c r="H29" s="259" t="s">
        <v>84</v>
      </c>
      <c r="I29" s="215">
        <v>1963212</v>
      </c>
      <c r="J29" s="26"/>
      <c r="K29" s="274"/>
      <c r="L29" s="20"/>
    </row>
    <row r="30" spans="2:12" s="68" customFormat="1" ht="17.25" customHeight="1">
      <c r="B30" s="25"/>
      <c r="C30" s="27" t="s">
        <v>92</v>
      </c>
      <c r="D30" s="70"/>
      <c r="E30" s="7"/>
      <c r="F30" s="7"/>
      <c r="G30" s="3"/>
      <c r="H30" s="259" t="s">
        <v>85</v>
      </c>
      <c r="I30" s="215">
        <v>1963212</v>
      </c>
      <c r="J30" s="26"/>
      <c r="K30" s="274"/>
      <c r="L30" s="20"/>
    </row>
    <row r="31" spans="2:12" s="68" customFormat="1" ht="17.25" customHeight="1">
      <c r="B31" s="25"/>
      <c r="C31" s="135" t="s">
        <v>148</v>
      </c>
      <c r="D31" s="70"/>
      <c r="E31" s="7"/>
      <c r="F31" s="7"/>
      <c r="G31" s="3"/>
      <c r="H31" s="259" t="s">
        <v>86</v>
      </c>
      <c r="I31" s="215">
        <v>1963212</v>
      </c>
      <c r="J31" s="26"/>
      <c r="K31" s="274"/>
      <c r="L31" s="20"/>
    </row>
    <row r="32" spans="2:12" s="68" customFormat="1" ht="17.25" customHeight="1">
      <c r="B32" s="25"/>
      <c r="C32" s="93" t="s">
        <v>147</v>
      </c>
      <c r="D32" s="42"/>
      <c r="E32" s="7"/>
      <c r="F32" s="7"/>
      <c r="G32" s="3"/>
      <c r="H32" s="259" t="s">
        <v>87</v>
      </c>
      <c r="I32" s="215">
        <v>1963212</v>
      </c>
      <c r="J32" s="26"/>
      <c r="K32" s="274"/>
      <c r="L32" s="20"/>
    </row>
    <row r="33" spans="2:12" s="68" customFormat="1" ht="17.25" customHeight="1">
      <c r="B33" s="25"/>
      <c r="C33" s="93" t="s">
        <v>132</v>
      </c>
      <c r="D33" s="42"/>
      <c r="E33" s="7"/>
      <c r="F33" s="7"/>
      <c r="G33" s="3"/>
      <c r="H33" s="259" t="s">
        <v>88</v>
      </c>
      <c r="I33" s="215">
        <v>1963212</v>
      </c>
      <c r="J33" s="26"/>
      <c r="K33" s="274"/>
      <c r="L33" s="20"/>
    </row>
    <row r="34" spans="2:12" s="68" customFormat="1" ht="17.25" customHeight="1">
      <c r="B34" s="25"/>
      <c r="C34" s="63"/>
      <c r="D34" s="42"/>
      <c r="E34" s="7"/>
      <c r="F34" s="7"/>
      <c r="G34" s="3"/>
      <c r="H34" s="259" t="s">
        <v>54</v>
      </c>
      <c r="I34" s="215">
        <v>1963212</v>
      </c>
      <c r="J34" s="26"/>
      <c r="K34" s="274"/>
      <c r="L34" s="20"/>
    </row>
    <row r="35" spans="2:12" s="68" customFormat="1" ht="17.25" customHeight="1">
      <c r="B35" s="25"/>
      <c r="C35" s="63"/>
      <c r="D35" s="42"/>
      <c r="E35" s="7"/>
      <c r="F35" s="7"/>
      <c r="G35" s="3"/>
      <c r="H35" s="259" t="s">
        <v>137</v>
      </c>
      <c r="I35" s="215">
        <v>1963212</v>
      </c>
      <c r="J35" s="26"/>
      <c r="K35" s="274"/>
      <c r="L35" s="20"/>
    </row>
    <row r="36" spans="2:12" s="68" customFormat="1" ht="17.25" customHeight="1">
      <c r="B36" s="25"/>
      <c r="C36" s="63"/>
      <c r="D36" s="42"/>
      <c r="E36" s="7"/>
      <c r="F36" s="7"/>
      <c r="G36" s="3"/>
      <c r="H36" s="259" t="s">
        <v>123</v>
      </c>
      <c r="I36" s="215">
        <v>1963210</v>
      </c>
      <c r="J36" s="26"/>
      <c r="K36" s="274"/>
      <c r="L36" s="20"/>
    </row>
    <row r="37" spans="2:12" s="68" customFormat="1" ht="17.25" customHeight="1">
      <c r="B37" s="191"/>
      <c r="C37" s="136"/>
      <c r="D37" s="43"/>
      <c r="E37" s="13"/>
      <c r="F37" s="13"/>
      <c r="G37" s="8"/>
      <c r="H37" s="39"/>
      <c r="I37" s="23"/>
      <c r="J37" s="41"/>
      <c r="K37" s="275"/>
      <c r="L37" s="20"/>
    </row>
    <row r="38" spans="2:12" s="68" customFormat="1" ht="17.25" customHeight="1">
      <c r="B38" s="25" t="s">
        <v>8</v>
      </c>
      <c r="C38" s="28" t="s">
        <v>22</v>
      </c>
      <c r="D38" s="144" t="s">
        <v>114</v>
      </c>
      <c r="E38" s="4">
        <v>39264384</v>
      </c>
      <c r="F38" s="4">
        <v>17391952.42</v>
      </c>
      <c r="G38" s="3">
        <f>6960840+6761512+324338+536199+522553+613953+1672557.42+11500000+2820744.58</f>
        <v>31712697</v>
      </c>
      <c r="H38" s="259" t="s">
        <v>82</v>
      </c>
      <c r="I38" s="215">
        <v>3926438.4</v>
      </c>
      <c r="J38" s="28" t="s">
        <v>123</v>
      </c>
      <c r="K38" s="274" t="s">
        <v>20</v>
      </c>
      <c r="L38" s="20"/>
    </row>
    <row r="39" spans="2:12" s="68" customFormat="1" ht="17.25" customHeight="1">
      <c r="B39" s="25"/>
      <c r="C39" s="28" t="s">
        <v>11</v>
      </c>
      <c r="D39" s="144" t="s">
        <v>134</v>
      </c>
      <c r="E39" s="4"/>
      <c r="F39" s="4"/>
      <c r="G39" s="3"/>
      <c r="H39" s="259" t="s">
        <v>83</v>
      </c>
      <c r="I39" s="215">
        <v>3926438.4</v>
      </c>
      <c r="J39" s="114"/>
      <c r="K39" s="274" t="s">
        <v>124</v>
      </c>
      <c r="L39" s="20"/>
    </row>
    <row r="40" spans="2:12" s="68" customFormat="1" ht="17.25" customHeight="1">
      <c r="B40" s="25"/>
      <c r="C40" s="28" t="s">
        <v>23</v>
      </c>
      <c r="D40" s="144" t="s">
        <v>115</v>
      </c>
      <c r="E40" s="4"/>
      <c r="F40" s="4"/>
      <c r="G40" s="3"/>
      <c r="H40" s="259" t="s">
        <v>84</v>
      </c>
      <c r="I40" s="215">
        <v>3926438.4</v>
      </c>
      <c r="J40" s="114"/>
      <c r="K40" s="274" t="s">
        <v>127</v>
      </c>
      <c r="L40" s="20"/>
    </row>
    <row r="41" spans="2:12" s="68" customFormat="1" ht="17.25" customHeight="1">
      <c r="B41" s="25"/>
      <c r="C41" s="28" t="s">
        <v>25</v>
      </c>
      <c r="D41" s="144" t="s">
        <v>116</v>
      </c>
      <c r="E41" s="4"/>
      <c r="F41" s="4"/>
      <c r="G41" s="3"/>
      <c r="H41" s="259" t="s">
        <v>85</v>
      </c>
      <c r="I41" s="215">
        <v>3926438.4</v>
      </c>
      <c r="J41" s="114"/>
      <c r="K41" s="274" t="s">
        <v>126</v>
      </c>
      <c r="L41" s="20"/>
    </row>
    <row r="42" spans="2:12" s="68" customFormat="1" ht="17.25" customHeight="1">
      <c r="B42" s="69"/>
      <c r="C42" s="28" t="s">
        <v>26</v>
      </c>
      <c r="D42" s="144" t="s">
        <v>117</v>
      </c>
      <c r="E42" s="4"/>
      <c r="F42" s="4"/>
      <c r="G42" s="3"/>
      <c r="H42" s="259" t="s">
        <v>86</v>
      </c>
      <c r="I42" s="215">
        <v>3926438.4</v>
      </c>
      <c r="J42" s="114"/>
      <c r="K42" s="274"/>
      <c r="L42" s="20"/>
    </row>
    <row r="43" spans="2:12" s="68" customFormat="1" ht="17.25" customHeight="1">
      <c r="B43" s="69"/>
      <c r="C43" s="28" t="s">
        <v>92</v>
      </c>
      <c r="D43" s="131"/>
      <c r="E43" s="4"/>
      <c r="F43" s="4"/>
      <c r="G43" s="3"/>
      <c r="H43" s="259" t="s">
        <v>87</v>
      </c>
      <c r="I43" s="215">
        <v>3926438.4</v>
      </c>
      <c r="J43" s="114"/>
      <c r="K43" s="274"/>
      <c r="L43" s="20"/>
    </row>
    <row r="44" spans="2:12" s="68" customFormat="1" ht="17.25" customHeight="1">
      <c r="B44" s="25"/>
      <c r="C44" s="262" t="s">
        <v>148</v>
      </c>
      <c r="D44" s="131"/>
      <c r="E44" s="4"/>
      <c r="F44" s="4"/>
      <c r="G44" s="3"/>
      <c r="H44" s="259" t="s">
        <v>88</v>
      </c>
      <c r="I44" s="215">
        <v>3926438.4</v>
      </c>
      <c r="J44" s="114"/>
      <c r="K44" s="274"/>
      <c r="L44" s="20"/>
    </row>
    <row r="45" spans="2:12" s="68" customFormat="1" ht="17.25" customHeight="1">
      <c r="B45" s="25"/>
      <c r="C45" s="263" t="s">
        <v>147</v>
      </c>
      <c r="D45" s="144"/>
      <c r="E45" s="4"/>
      <c r="F45" s="4"/>
      <c r="G45" s="3"/>
      <c r="H45" s="259" t="s">
        <v>54</v>
      </c>
      <c r="I45" s="215">
        <v>3926438.4</v>
      </c>
      <c r="J45" s="114"/>
      <c r="K45" s="274"/>
      <c r="L45" s="20"/>
    </row>
    <row r="46" spans="2:12" s="68" customFormat="1" ht="17.25" customHeight="1">
      <c r="B46" s="25"/>
      <c r="C46" s="263" t="s">
        <v>132</v>
      </c>
      <c r="D46" s="144"/>
      <c r="E46" s="4"/>
      <c r="F46" s="4"/>
      <c r="G46" s="3"/>
      <c r="H46" s="259" t="s">
        <v>137</v>
      </c>
      <c r="I46" s="215">
        <v>3926438.4</v>
      </c>
      <c r="J46" s="114"/>
      <c r="K46" s="274"/>
      <c r="L46" s="20"/>
    </row>
    <row r="47" spans="2:12" s="68" customFormat="1" ht="17.25" customHeight="1">
      <c r="B47" s="25"/>
      <c r="C47" s="264"/>
      <c r="D47" s="144"/>
      <c r="E47" s="4"/>
      <c r="F47" s="4"/>
      <c r="G47" s="3"/>
      <c r="H47" s="259" t="s">
        <v>123</v>
      </c>
      <c r="I47" s="215">
        <v>3926438.4</v>
      </c>
      <c r="J47" s="114"/>
      <c r="K47" s="274"/>
      <c r="L47" s="20"/>
    </row>
    <row r="48" spans="2:12" s="68" customFormat="1" ht="17.25" customHeight="1">
      <c r="B48" s="191"/>
      <c r="C48" s="136"/>
      <c r="D48" s="122"/>
      <c r="E48" s="22"/>
      <c r="F48" s="14"/>
      <c r="G48" s="8"/>
      <c r="H48" s="39"/>
      <c r="I48" s="23"/>
      <c r="J48" s="41"/>
      <c r="K48" s="275"/>
      <c r="L48" s="20"/>
    </row>
    <row r="49" spans="2:12" s="68" customFormat="1" ht="17.25" customHeight="1">
      <c r="B49" s="25" t="s">
        <v>9</v>
      </c>
      <c r="C49" s="63" t="s">
        <v>108</v>
      </c>
      <c r="D49" s="190" t="s">
        <v>133</v>
      </c>
      <c r="E49" s="17">
        <v>44966188</v>
      </c>
      <c r="F49" s="4">
        <v>23990727.01</v>
      </c>
      <c r="G49" s="3">
        <f>374154+11985115+5000000+2000000+400000+1918611+518529+1112052+682266.01+3016475.99+2000000</f>
        <v>29007203</v>
      </c>
      <c r="H49" s="259" t="s">
        <v>18</v>
      </c>
      <c r="I49" s="215">
        <v>0</v>
      </c>
      <c r="J49" s="28" t="s">
        <v>123</v>
      </c>
      <c r="K49" s="274" t="s">
        <v>128</v>
      </c>
      <c r="L49" s="20"/>
    </row>
    <row r="50" spans="2:12" s="68" customFormat="1" ht="17.25" customHeight="1">
      <c r="B50" s="25"/>
      <c r="C50" s="63" t="s">
        <v>109</v>
      </c>
      <c r="D50" s="42" t="s">
        <v>134</v>
      </c>
      <c r="E50" s="17"/>
      <c r="F50" s="4"/>
      <c r="G50" s="3"/>
      <c r="H50" s="259" t="s">
        <v>81</v>
      </c>
      <c r="I50" s="215">
        <v>3747183</v>
      </c>
      <c r="J50" s="26"/>
      <c r="K50" s="277">
        <v>321020262900009</v>
      </c>
      <c r="L50" s="20"/>
    </row>
    <row r="51" spans="2:12" s="68" customFormat="1" ht="17.25" customHeight="1">
      <c r="B51" s="25"/>
      <c r="C51" s="63" t="s">
        <v>110</v>
      </c>
      <c r="D51" s="42" t="s">
        <v>115</v>
      </c>
      <c r="E51" s="17"/>
      <c r="F51" s="4"/>
      <c r="G51" s="3"/>
      <c r="H51" s="259" t="s">
        <v>82</v>
      </c>
      <c r="I51" s="215">
        <v>3747183</v>
      </c>
      <c r="J51" s="26"/>
      <c r="K51" s="277">
        <v>969600380543</v>
      </c>
      <c r="L51" s="20"/>
    </row>
    <row r="52" spans="2:12" s="68" customFormat="1" ht="17.25" customHeight="1">
      <c r="B52" s="69"/>
      <c r="C52" s="63" t="s">
        <v>94</v>
      </c>
      <c r="D52" s="42" t="s">
        <v>135</v>
      </c>
      <c r="E52" s="17"/>
      <c r="F52" s="4"/>
      <c r="G52" s="3"/>
      <c r="H52" s="259" t="s">
        <v>83</v>
      </c>
      <c r="I52" s="215">
        <v>4163535</v>
      </c>
      <c r="J52" s="26"/>
      <c r="K52" s="274" t="s">
        <v>120</v>
      </c>
      <c r="L52" s="20"/>
    </row>
    <row r="53" spans="2:12" s="68" customFormat="1" ht="17.25" customHeight="1">
      <c r="B53" s="69"/>
      <c r="D53" s="61" t="s">
        <v>136</v>
      </c>
      <c r="E53" s="17"/>
      <c r="F53" s="4"/>
      <c r="G53" s="3"/>
      <c r="H53" s="259" t="s">
        <v>84</v>
      </c>
      <c r="I53" s="215">
        <v>4163535</v>
      </c>
      <c r="J53" s="26"/>
      <c r="K53" s="274"/>
      <c r="L53" s="20"/>
    </row>
    <row r="54" spans="2:12" s="68" customFormat="1" ht="17.25" customHeight="1">
      <c r="B54" s="25"/>
      <c r="D54" s="69"/>
      <c r="E54" s="17"/>
      <c r="F54" s="4"/>
      <c r="G54" s="3"/>
      <c r="H54" s="259" t="s">
        <v>85</v>
      </c>
      <c r="I54" s="215">
        <v>4163535</v>
      </c>
      <c r="J54" s="26"/>
      <c r="K54" s="274"/>
      <c r="L54" s="20"/>
    </row>
    <row r="55" spans="2:12" s="68" customFormat="1" ht="17.25" customHeight="1">
      <c r="B55" s="25"/>
      <c r="C55" s="265" t="s">
        <v>205</v>
      </c>
      <c r="D55" s="69"/>
      <c r="E55" s="17"/>
      <c r="F55" s="4"/>
      <c r="G55" s="3"/>
      <c r="H55" s="259" t="s">
        <v>86</v>
      </c>
      <c r="I55" s="215">
        <v>4163535</v>
      </c>
      <c r="J55" s="26"/>
      <c r="K55" s="274"/>
      <c r="L55" s="20"/>
    </row>
    <row r="56" spans="2:12" s="68" customFormat="1" ht="17.25" customHeight="1">
      <c r="B56" s="25"/>
      <c r="C56" s="63"/>
      <c r="D56" s="42"/>
      <c r="E56" s="17"/>
      <c r="F56" s="4"/>
      <c r="G56" s="3"/>
      <c r="H56" s="259" t="s">
        <v>87</v>
      </c>
      <c r="I56" s="215">
        <v>4163535</v>
      </c>
      <c r="J56" s="26"/>
      <c r="K56" s="274"/>
      <c r="L56" s="20"/>
    </row>
    <row r="57" spans="2:12" s="68" customFormat="1" ht="17.25" customHeight="1">
      <c r="B57" s="25"/>
      <c r="C57" s="93" t="s">
        <v>147</v>
      </c>
      <c r="D57" s="42"/>
      <c r="E57" s="17"/>
      <c r="F57" s="4"/>
      <c r="G57" s="3"/>
      <c r="H57" s="259" t="s">
        <v>88</v>
      </c>
      <c r="I57" s="215">
        <v>4163535</v>
      </c>
      <c r="J57" s="26"/>
      <c r="K57" s="274"/>
      <c r="L57" s="20"/>
    </row>
    <row r="58" spans="2:12" s="68" customFormat="1" ht="17.25" customHeight="1">
      <c r="B58" s="25"/>
      <c r="C58" s="93" t="s">
        <v>132</v>
      </c>
      <c r="D58" s="42"/>
      <c r="E58" s="17"/>
      <c r="F58" s="4"/>
      <c r="G58" s="3"/>
      <c r="H58" s="259" t="s">
        <v>54</v>
      </c>
      <c r="I58" s="215">
        <v>4163535</v>
      </c>
      <c r="J58" s="26"/>
      <c r="K58" s="274"/>
      <c r="L58" s="20"/>
    </row>
    <row r="59" spans="2:12" s="28" customFormat="1" ht="17.25" customHeight="1">
      <c r="B59" s="25"/>
      <c r="C59" s="265"/>
      <c r="D59" s="42"/>
      <c r="E59" s="17"/>
      <c r="F59" s="4"/>
      <c r="G59" s="3"/>
      <c r="H59" s="259" t="s">
        <v>137</v>
      </c>
      <c r="I59" s="215">
        <v>4163535</v>
      </c>
      <c r="J59" s="26"/>
      <c r="K59" s="274"/>
      <c r="L59" s="72"/>
    </row>
    <row r="60" spans="2:12" s="68" customFormat="1" ht="17.25" customHeight="1">
      <c r="B60" s="25"/>
      <c r="C60" s="93"/>
      <c r="D60" s="42"/>
      <c r="E60" s="17"/>
      <c r="F60" s="4"/>
      <c r="G60" s="3"/>
      <c r="H60" s="259" t="s">
        <v>123</v>
      </c>
      <c r="I60" s="215">
        <v>4163542</v>
      </c>
      <c r="J60" s="26"/>
      <c r="K60" s="274"/>
      <c r="L60" s="20"/>
    </row>
    <row r="61" spans="1:12" s="148" customFormat="1" ht="17.25" customHeight="1" thickBot="1">
      <c r="A61" s="68"/>
      <c r="B61" s="191"/>
      <c r="C61" s="266"/>
      <c r="D61" s="43"/>
      <c r="E61" s="13"/>
      <c r="F61" s="13"/>
      <c r="G61" s="8"/>
      <c r="H61" s="39"/>
      <c r="I61" s="23"/>
      <c r="J61" s="145"/>
      <c r="K61" s="275"/>
      <c r="L61" s="147"/>
    </row>
    <row r="62" spans="2:11" ht="17.25" customHeight="1" thickBot="1">
      <c r="B62" s="269"/>
      <c r="C62" s="200" t="s">
        <v>30</v>
      </c>
      <c r="D62" s="194" t="s">
        <v>31</v>
      </c>
      <c r="E62" s="195">
        <f>E12+E25+E38+E49</f>
        <v>185244741</v>
      </c>
      <c r="F62" s="195">
        <f>F12+F25+F38+F49</f>
        <v>97226626.4</v>
      </c>
      <c r="G62" s="195">
        <f>G12+G25+G38+G49</f>
        <v>136884162</v>
      </c>
      <c r="H62" s="198" t="s">
        <v>31</v>
      </c>
      <c r="I62" s="199">
        <f>SUM(I12:I61)</f>
        <v>185244741.00000006</v>
      </c>
      <c r="J62" s="194" t="s">
        <v>31</v>
      </c>
      <c r="K62" s="278" t="s">
        <v>31</v>
      </c>
    </row>
    <row r="63" spans="2:11" ht="17.25" customHeight="1">
      <c r="B63" s="171"/>
      <c r="C63" s="171"/>
      <c r="D63" s="171"/>
      <c r="E63" s="172"/>
      <c r="F63" s="172"/>
      <c r="G63" s="164"/>
      <c r="H63" s="28"/>
      <c r="I63" s="173"/>
      <c r="J63" s="171"/>
      <c r="K63" s="174"/>
    </row>
    <row r="64" spans="2:11" ht="17.25" customHeight="1">
      <c r="B64" s="127"/>
      <c r="C64" s="127"/>
      <c r="D64" s="127"/>
      <c r="E64" s="18"/>
      <c r="F64" s="18"/>
      <c r="G64" s="18"/>
      <c r="H64" s="127"/>
      <c r="I64" s="127"/>
      <c r="J64" s="127"/>
      <c r="K64" s="175"/>
    </row>
    <row r="65" spans="2:12" s="210" customFormat="1" ht="40.5" customHeight="1">
      <c r="B65" s="211"/>
      <c r="C65" s="365" t="s">
        <v>242</v>
      </c>
      <c r="D65" s="365"/>
      <c r="E65" s="212" t="s">
        <v>240</v>
      </c>
      <c r="F65" s="213"/>
      <c r="G65" s="214"/>
      <c r="H65" s="217"/>
      <c r="I65" s="216"/>
      <c r="J65" s="218"/>
      <c r="K65" s="219"/>
      <c r="L65" s="220"/>
    </row>
    <row r="66" spans="2:12" s="227" customFormat="1" ht="17.25" customHeight="1">
      <c r="B66" s="221"/>
      <c r="C66" s="221" t="s">
        <v>204</v>
      </c>
      <c r="D66" s="222"/>
      <c r="E66" s="255"/>
      <c r="F66" s="255"/>
      <c r="G66" s="256"/>
      <c r="H66" s="257"/>
      <c r="I66" s="257"/>
      <c r="J66" s="257"/>
      <c r="K66" s="225"/>
      <c r="L66" s="226"/>
    </row>
    <row r="67" spans="3:12" s="227" customFormat="1" ht="17.25" customHeight="1">
      <c r="C67" s="229"/>
      <c r="D67" s="230"/>
      <c r="E67" s="231"/>
      <c r="F67" s="231"/>
      <c r="G67" s="231"/>
      <c r="H67" s="232"/>
      <c r="I67" s="224"/>
      <c r="J67" s="233"/>
      <c r="K67" s="225"/>
      <c r="L67" s="226"/>
    </row>
    <row r="68" spans="3:12" s="227" customFormat="1" ht="17.25" customHeight="1">
      <c r="C68" s="234"/>
      <c r="D68" s="235"/>
      <c r="E68" s="236"/>
      <c r="F68" s="236"/>
      <c r="G68" s="223"/>
      <c r="H68" s="224"/>
      <c r="I68" s="224"/>
      <c r="J68" s="233"/>
      <c r="K68" s="225"/>
      <c r="L68" s="226"/>
    </row>
    <row r="69" spans="3:12" s="227" customFormat="1" ht="17.25" customHeight="1">
      <c r="C69" s="237" t="s">
        <v>95</v>
      </c>
      <c r="D69" s="238">
        <f>SUM(E69:F69)</f>
        <v>0</v>
      </c>
      <c r="E69" s="236">
        <v>0</v>
      </c>
      <c r="F69" s="236"/>
      <c r="G69" s="223"/>
      <c r="H69" s="224"/>
      <c r="I69" s="239"/>
      <c r="J69" s="242"/>
      <c r="K69" s="258"/>
      <c r="L69" s="226"/>
    </row>
    <row r="70" spans="3:12" s="227" customFormat="1" ht="17.25" customHeight="1">
      <c r="C70" s="237" t="s">
        <v>96</v>
      </c>
      <c r="D70" s="240">
        <f>SUM(E70:F70)</f>
        <v>1963212</v>
      </c>
      <c r="E70" s="236">
        <f>I12+I25+I49</f>
        <v>1963212</v>
      </c>
      <c r="F70" s="241"/>
      <c r="G70" s="223"/>
      <c r="H70" s="224"/>
      <c r="I70" s="239"/>
      <c r="J70" s="242"/>
      <c r="K70" s="258"/>
      <c r="L70" s="226"/>
    </row>
    <row r="71" spans="3:12" s="227" customFormat="1" ht="17.25" customHeight="1">
      <c r="C71" s="237" t="s">
        <v>97</v>
      </c>
      <c r="D71" s="240">
        <f>SUM(E71:F71:G71)</f>
        <v>12165031</v>
      </c>
      <c r="E71" s="236">
        <f>I13+I26+I50</f>
        <v>12165031</v>
      </c>
      <c r="F71" s="236"/>
      <c r="G71" s="231"/>
      <c r="H71" s="224"/>
      <c r="I71" s="239"/>
      <c r="J71" s="242"/>
      <c r="K71" s="258"/>
      <c r="L71" s="226"/>
    </row>
    <row r="72" spans="3:12" s="227" customFormat="1" ht="17.25" customHeight="1">
      <c r="C72" s="237" t="s">
        <v>98</v>
      </c>
      <c r="D72" s="240">
        <f>SUM(E72:F72:G72)</f>
        <v>16091469.4</v>
      </c>
      <c r="E72" s="236">
        <f aca="true" t="shared" si="0" ref="E72:E81">I14+I27+I38+I51</f>
        <v>16091469.4</v>
      </c>
      <c r="F72" s="236"/>
      <c r="G72" s="231"/>
      <c r="H72" s="242"/>
      <c r="I72" s="239"/>
      <c r="J72" s="242"/>
      <c r="K72" s="258"/>
      <c r="L72" s="226"/>
    </row>
    <row r="73" spans="3:12" s="227" customFormat="1" ht="17.25" customHeight="1">
      <c r="C73" s="237" t="s">
        <v>99</v>
      </c>
      <c r="D73" s="240">
        <f>SUM(E73:F73:G73)</f>
        <v>17225002.4</v>
      </c>
      <c r="E73" s="236">
        <f t="shared" si="0"/>
        <v>17225002.4</v>
      </c>
      <c r="F73" s="236"/>
      <c r="G73" s="231"/>
      <c r="H73" s="242"/>
      <c r="I73" s="239"/>
      <c r="J73" s="242"/>
      <c r="K73" s="258"/>
      <c r="L73" s="226"/>
    </row>
    <row r="74" spans="3:12" s="227" customFormat="1" ht="17.25" customHeight="1">
      <c r="C74" s="237" t="s">
        <v>100</v>
      </c>
      <c r="D74" s="240">
        <f>SUM(E74:F74:G74)</f>
        <v>17225002.4</v>
      </c>
      <c r="E74" s="236">
        <f t="shared" si="0"/>
        <v>17225002.4</v>
      </c>
      <c r="F74" s="236"/>
      <c r="G74" s="231"/>
      <c r="H74" s="242"/>
      <c r="I74" s="239"/>
      <c r="J74" s="242"/>
      <c r="K74" s="258"/>
      <c r="L74" s="226"/>
    </row>
    <row r="75" spans="3:12" s="227" customFormat="1" ht="17.25" customHeight="1">
      <c r="C75" s="237" t="s">
        <v>101</v>
      </c>
      <c r="D75" s="240">
        <f>SUM(E75:F75:G75)</f>
        <v>17225002.4</v>
      </c>
      <c r="E75" s="236">
        <f t="shared" si="0"/>
        <v>17225002.4</v>
      </c>
      <c r="F75" s="236"/>
      <c r="G75" s="231"/>
      <c r="H75" s="242"/>
      <c r="I75" s="239"/>
      <c r="J75" s="242"/>
      <c r="K75" s="258"/>
      <c r="L75" s="226"/>
    </row>
    <row r="76" spans="3:12" s="227" customFormat="1" ht="17.25" customHeight="1">
      <c r="C76" s="237" t="s">
        <v>102</v>
      </c>
      <c r="D76" s="240">
        <f>SUM(E76:F76:G76)</f>
        <v>17225002.4</v>
      </c>
      <c r="E76" s="236">
        <f t="shared" si="0"/>
        <v>17225002.4</v>
      </c>
      <c r="F76" s="236"/>
      <c r="G76" s="231"/>
      <c r="H76" s="242"/>
      <c r="I76" s="239"/>
      <c r="J76" s="242"/>
      <c r="K76" s="258"/>
      <c r="L76" s="226"/>
    </row>
    <row r="77" spans="3:12" s="227" customFormat="1" ht="17.25" customHeight="1">
      <c r="C77" s="237" t="s">
        <v>103</v>
      </c>
      <c r="D77" s="240">
        <f>SUM(E77:F77:G77)</f>
        <v>17225002.4</v>
      </c>
      <c r="E77" s="236">
        <f t="shared" si="0"/>
        <v>17225002.4</v>
      </c>
      <c r="F77" s="236"/>
      <c r="G77" s="231"/>
      <c r="H77" s="242"/>
      <c r="I77" s="239"/>
      <c r="J77" s="242"/>
      <c r="K77" s="258"/>
      <c r="L77" s="226"/>
    </row>
    <row r="78" spans="3:12" s="227" customFormat="1" ht="17.25" customHeight="1">
      <c r="C78" s="237" t="s">
        <v>104</v>
      </c>
      <c r="D78" s="240">
        <f>SUM(E78:F78:G78)</f>
        <v>17225002.4</v>
      </c>
      <c r="E78" s="236">
        <f t="shared" si="0"/>
        <v>17225002.4</v>
      </c>
      <c r="F78" s="236"/>
      <c r="G78" s="231"/>
      <c r="H78" s="242"/>
      <c r="I78" s="239"/>
      <c r="J78" s="242"/>
      <c r="K78" s="258"/>
      <c r="L78" s="226"/>
    </row>
    <row r="79" spans="3:12" s="227" customFormat="1" ht="17.25" customHeight="1">
      <c r="C79" s="237" t="s">
        <v>105</v>
      </c>
      <c r="D79" s="240">
        <f>SUM(E79:F79:G79)</f>
        <v>17225002.4</v>
      </c>
      <c r="E79" s="236">
        <f t="shared" si="0"/>
        <v>17225002.4</v>
      </c>
      <c r="F79" s="236"/>
      <c r="G79" s="231"/>
      <c r="H79" s="242"/>
      <c r="I79" s="239"/>
      <c r="J79" s="242"/>
      <c r="K79" s="258"/>
      <c r="L79" s="226"/>
    </row>
    <row r="80" spans="3:12" s="227" customFormat="1" ht="17.25" customHeight="1">
      <c r="C80" s="237" t="s">
        <v>106</v>
      </c>
      <c r="D80" s="240">
        <f>SUM(E80:F80:G80)</f>
        <v>17225002.4</v>
      </c>
      <c r="E80" s="236">
        <f t="shared" si="0"/>
        <v>17225002.4</v>
      </c>
      <c r="F80" s="236"/>
      <c r="G80" s="231"/>
      <c r="H80" s="242"/>
      <c r="I80" s="239"/>
      <c r="J80" s="242"/>
      <c r="K80" s="258"/>
      <c r="L80" s="226"/>
    </row>
    <row r="81" spans="3:12" s="227" customFormat="1" ht="17.25" customHeight="1">
      <c r="C81" s="237" t="s">
        <v>129</v>
      </c>
      <c r="D81" s="240">
        <f>SUM(E81:F81:G81)</f>
        <v>17225009.4</v>
      </c>
      <c r="E81" s="236">
        <f t="shared" si="0"/>
        <v>17225009.4</v>
      </c>
      <c r="F81" s="236"/>
      <c r="G81" s="231"/>
      <c r="H81" s="242"/>
      <c r="I81" s="239"/>
      <c r="J81" s="242"/>
      <c r="K81" s="258"/>
      <c r="L81" s="226"/>
    </row>
    <row r="82" spans="3:12" s="227" customFormat="1" ht="17.25" customHeight="1">
      <c r="C82" s="237"/>
      <c r="D82" s="240"/>
      <c r="E82" s="236"/>
      <c r="F82" s="236"/>
      <c r="G82" s="231"/>
      <c r="H82" s="242"/>
      <c r="I82" s="239"/>
      <c r="J82" s="242"/>
      <c r="K82" s="258"/>
      <c r="L82" s="226"/>
    </row>
    <row r="83" spans="3:12" s="227" customFormat="1" ht="17.25" customHeight="1">
      <c r="C83" s="237"/>
      <c r="D83" s="240"/>
      <c r="E83" s="236"/>
      <c r="F83" s="236"/>
      <c r="G83" s="231"/>
      <c r="H83" s="242"/>
      <c r="I83" s="239"/>
      <c r="J83" s="242"/>
      <c r="K83" s="258"/>
      <c r="L83" s="226"/>
    </row>
    <row r="84" spans="3:12" s="227" customFormat="1" ht="17.25" customHeight="1">
      <c r="C84" s="240"/>
      <c r="D84" s="223"/>
      <c r="E84" s="244"/>
      <c r="F84" s="244"/>
      <c r="G84" s="245"/>
      <c r="H84" s="224"/>
      <c r="I84" s="224"/>
      <c r="J84" s="224" t="s">
        <v>171</v>
      </c>
      <c r="K84" s="225"/>
      <c r="L84" s="226"/>
    </row>
    <row r="85" spans="3:12" s="227" customFormat="1" ht="17.25" customHeight="1">
      <c r="C85" s="246" t="s">
        <v>30</v>
      </c>
      <c r="D85" s="247">
        <f>SUM(D68:D84)</f>
        <v>185244741.00000003</v>
      </c>
      <c r="E85" s="213">
        <f>SUM(E68:E84)</f>
        <v>185244741.00000003</v>
      </c>
      <c r="F85" s="218"/>
      <c r="G85" s="218"/>
      <c r="H85" s="232"/>
      <c r="I85" s="224"/>
      <c r="J85" s="224"/>
      <c r="K85" s="225"/>
      <c r="L85" s="226"/>
    </row>
    <row r="86" spans="3:12" s="227" customFormat="1" ht="15" customHeight="1">
      <c r="C86" s="247"/>
      <c r="D86" s="209"/>
      <c r="E86" s="209"/>
      <c r="F86" s="209"/>
      <c r="G86" s="209"/>
      <c r="H86" s="248"/>
      <c r="I86" s="249"/>
      <c r="J86" s="249"/>
      <c r="K86" s="250"/>
      <c r="L86" s="226"/>
    </row>
    <row r="87" spans="2:12" s="227" customFormat="1" ht="17.25" customHeight="1">
      <c r="B87" s="249"/>
      <c r="C87" s="251"/>
      <c r="D87" s="252"/>
      <c r="E87" s="253"/>
      <c r="F87" s="253"/>
      <c r="G87" s="254"/>
      <c r="H87" s="249"/>
      <c r="I87" s="249"/>
      <c r="J87" s="249"/>
      <c r="K87" s="250"/>
      <c r="L87" s="226"/>
    </row>
    <row r="88" spans="2:12" s="178" customFormat="1" ht="17.25" customHeight="1">
      <c r="B88" s="366"/>
      <c r="C88" s="366"/>
      <c r="D88" s="366"/>
      <c r="E88" s="366"/>
      <c r="F88" s="366"/>
      <c r="G88" s="366"/>
      <c r="H88" s="366"/>
      <c r="I88" s="366"/>
      <c r="J88" s="366"/>
      <c r="K88" s="366"/>
      <c r="L88" s="179"/>
    </row>
    <row r="89" spans="2:8" ht="17.25" customHeight="1">
      <c r="B89" s="367"/>
      <c r="C89" s="367"/>
      <c r="D89" s="177"/>
      <c r="G89" s="18"/>
      <c r="H89" s="127"/>
    </row>
    <row r="90" spans="2:8" ht="17.25" customHeight="1">
      <c r="B90" s="367"/>
      <c r="C90" s="367"/>
      <c r="D90" s="177"/>
      <c r="G90" s="18"/>
      <c r="H90" s="127"/>
    </row>
    <row r="92" spans="2:3" ht="17.25" customHeight="1">
      <c r="B92" s="180"/>
      <c r="C92" s="180"/>
    </row>
    <row r="93" spans="2:3" ht="17.25" customHeight="1">
      <c r="B93" s="367"/>
      <c r="C93" s="367"/>
    </row>
    <row r="94" spans="2:4" ht="17.25" customHeight="1">
      <c r="B94" s="181"/>
      <c r="C94" s="181"/>
      <c r="D94" s="182"/>
    </row>
    <row r="95" spans="2:4" ht="17.25" customHeight="1">
      <c r="B95" s="181"/>
      <c r="C95" s="181"/>
      <c r="D95" s="182"/>
    </row>
  </sheetData>
  <sheetProtection/>
  <mergeCells count="11">
    <mergeCell ref="H8:I8"/>
    <mergeCell ref="C65:D65"/>
    <mergeCell ref="B88:K88"/>
    <mergeCell ref="B89:C89"/>
    <mergeCell ref="B90:C90"/>
    <mergeCell ref="B93:C93"/>
    <mergeCell ref="J1:K1"/>
    <mergeCell ref="D2:I2"/>
    <mergeCell ref="D3:I3"/>
    <mergeCell ref="D4:I4"/>
    <mergeCell ref="H7:I7"/>
  </mergeCells>
  <printOptions horizontalCentered="1"/>
  <pageMargins left="0.1968503937007874" right="0.1968503937007874" top="0.3937007874015748" bottom="0.3937007874015748" header="0.35433070866141736" footer="0.31496062992125984"/>
  <pageSetup firstPageNumber="235" useFirstPageNumber="1" horizontalDpi="600" verticalDpi="600" orientation="landscape" paperSize="9" scale="6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292"/>
  <sheetViews>
    <sheetView tabSelected="1" view="pageLayout" zoomScale="77" zoomScaleNormal="75" zoomScaleSheetLayoutView="100" zoomScalePageLayoutView="77" workbookViewId="0" topLeftCell="B206">
      <selection activeCell="M292" sqref="M292:N292"/>
    </sheetView>
  </sheetViews>
  <sheetFormatPr defaultColWidth="35.421875" defaultRowHeight="17.25" customHeight="1"/>
  <cols>
    <col min="1" max="1" width="1.57421875" style="1" hidden="1" customWidth="1"/>
    <col min="2" max="2" width="4.140625" style="1" customWidth="1"/>
    <col min="3" max="3" width="29.00390625" style="1" customWidth="1"/>
    <col min="4" max="4" width="29.28125" style="1" customWidth="1"/>
    <col min="5" max="5" width="16.421875" style="166" customWidth="1"/>
    <col min="6" max="6" width="19.28125" style="166" customWidth="1"/>
    <col min="7" max="7" width="17.421875" style="168" customWidth="1"/>
    <col min="8" max="8" width="18.140625" style="1" customWidth="1"/>
    <col min="9" max="9" width="15.421875" style="1" customWidth="1"/>
    <col min="10" max="10" width="17.8515625" style="1" customWidth="1"/>
    <col min="11" max="11" width="22.421875" style="176" customWidth="1"/>
    <col min="12" max="12" width="19.7109375" style="283" customWidth="1"/>
    <col min="13" max="13" width="18.421875" style="1" customWidth="1"/>
    <col min="14" max="14" width="17.28125" style="1" customWidth="1"/>
    <col min="15" max="16384" width="35.421875" style="1" customWidth="1"/>
  </cols>
  <sheetData>
    <row r="1" spans="3:11" ht="36.75" customHeight="1">
      <c r="C1" s="279"/>
      <c r="J1" s="368" t="s">
        <v>206</v>
      </c>
      <c r="K1" s="368"/>
    </row>
    <row r="2" spans="2:12" s="64" customFormat="1" ht="27.75" customHeight="1">
      <c r="B2" s="158"/>
      <c r="C2" s="382"/>
      <c r="D2" s="369" t="s">
        <v>0</v>
      </c>
      <c r="E2" s="369"/>
      <c r="F2" s="369"/>
      <c r="G2" s="369"/>
      <c r="H2" s="369"/>
      <c r="I2" s="370"/>
      <c r="J2" s="158"/>
      <c r="L2" s="283"/>
    </row>
    <row r="3" spans="2:12" s="64" customFormat="1" ht="22.5" customHeight="1">
      <c r="B3" s="158"/>
      <c r="C3" s="382"/>
      <c r="D3" s="369" t="s">
        <v>194</v>
      </c>
      <c r="E3" s="369"/>
      <c r="F3" s="369"/>
      <c r="G3" s="369"/>
      <c r="H3" s="369"/>
      <c r="I3" s="370"/>
      <c r="J3" s="158"/>
      <c r="K3" s="139"/>
      <c r="L3" s="283"/>
    </row>
    <row r="4" spans="2:12" s="64" customFormat="1" ht="27.75" customHeight="1">
      <c r="B4" s="158"/>
      <c r="C4" s="158"/>
      <c r="D4" s="369" t="s">
        <v>38</v>
      </c>
      <c r="E4" s="369"/>
      <c r="F4" s="369"/>
      <c r="G4" s="369"/>
      <c r="H4" s="369"/>
      <c r="I4" s="370"/>
      <c r="J4" s="158"/>
      <c r="K4" s="139"/>
      <c r="L4" s="283"/>
    </row>
    <row r="5" spans="2:12" s="64" customFormat="1" ht="17.25" customHeight="1">
      <c r="B5" s="158"/>
      <c r="C5" s="158"/>
      <c r="D5" s="157"/>
      <c r="E5" s="157"/>
      <c r="F5" s="157"/>
      <c r="G5" s="157"/>
      <c r="H5" s="157"/>
      <c r="I5" s="158"/>
      <c r="J5" s="158"/>
      <c r="K5" s="139"/>
      <c r="L5" s="283"/>
    </row>
    <row r="6" spans="2:12" s="64" customFormat="1" ht="19.5" customHeight="1" thickBot="1">
      <c r="B6" s="158"/>
      <c r="C6" s="158"/>
      <c r="D6" s="158"/>
      <c r="E6" s="168"/>
      <c r="F6" s="168"/>
      <c r="G6" s="168"/>
      <c r="H6" s="158"/>
      <c r="I6" s="158"/>
      <c r="J6" s="158"/>
      <c r="K6" s="77" t="s">
        <v>4</v>
      </c>
      <c r="L6" s="283"/>
    </row>
    <row r="7" spans="1:31" s="64" customFormat="1" ht="64.5" customHeight="1" thickBot="1">
      <c r="A7" s="169"/>
      <c r="B7" s="78" t="s">
        <v>1</v>
      </c>
      <c r="C7" s="78" t="s">
        <v>48</v>
      </c>
      <c r="D7" s="79" t="s">
        <v>2</v>
      </c>
      <c r="E7" s="80" t="s">
        <v>5</v>
      </c>
      <c r="F7" s="80" t="s">
        <v>216</v>
      </c>
      <c r="G7" s="80" t="s">
        <v>263</v>
      </c>
      <c r="H7" s="371" t="s">
        <v>3</v>
      </c>
      <c r="I7" s="372"/>
      <c r="J7" s="81" t="s">
        <v>6</v>
      </c>
      <c r="K7" s="345" t="s">
        <v>107</v>
      </c>
      <c r="L7" s="289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</row>
    <row r="8" spans="1:12" s="126" customFormat="1" ht="17.25" customHeight="1" thickBot="1">
      <c r="A8" s="50"/>
      <c r="B8" s="82">
        <v>1</v>
      </c>
      <c r="C8" s="82">
        <v>2</v>
      </c>
      <c r="D8" s="83">
        <v>3</v>
      </c>
      <c r="E8" s="84">
        <v>4</v>
      </c>
      <c r="F8" s="84">
        <v>5</v>
      </c>
      <c r="G8" s="84">
        <v>6</v>
      </c>
      <c r="H8" s="373">
        <v>7</v>
      </c>
      <c r="I8" s="374"/>
      <c r="J8" s="85">
        <v>8</v>
      </c>
      <c r="K8" s="84">
        <v>9</v>
      </c>
      <c r="L8" s="290"/>
    </row>
    <row r="9" spans="1:12" s="64" customFormat="1" ht="0.75" customHeight="1">
      <c r="A9" s="100"/>
      <c r="B9" s="36"/>
      <c r="C9" s="76"/>
      <c r="D9" s="48"/>
      <c r="E9" s="11"/>
      <c r="F9" s="12"/>
      <c r="G9" s="12"/>
      <c r="H9" s="32"/>
      <c r="I9" s="46"/>
      <c r="J9" s="37"/>
      <c r="K9" s="38"/>
      <c r="L9" s="283"/>
    </row>
    <row r="10" spans="1:12" s="64" customFormat="1" ht="35.25" customHeight="1" hidden="1">
      <c r="A10" s="50"/>
      <c r="B10" s="55"/>
      <c r="C10" s="76"/>
      <c r="D10" s="48"/>
      <c r="E10" s="46"/>
      <c r="F10" s="12"/>
      <c r="G10" s="12"/>
      <c r="H10" s="32"/>
      <c r="I10" s="46"/>
      <c r="J10" s="37"/>
      <c r="K10" s="38"/>
      <c r="L10" s="283"/>
    </row>
    <row r="11" spans="1:12" s="64" customFormat="1" ht="30" customHeight="1" hidden="1">
      <c r="A11" s="50"/>
      <c r="B11" s="55"/>
      <c r="C11" s="76"/>
      <c r="D11" s="48"/>
      <c r="E11" s="46"/>
      <c r="F11" s="12"/>
      <c r="G11" s="12"/>
      <c r="H11" s="32"/>
      <c r="I11" s="46"/>
      <c r="J11" s="37"/>
      <c r="K11" s="38"/>
      <c r="L11" s="283"/>
    </row>
    <row r="12" spans="1:12" s="64" customFormat="1" ht="17.25" customHeight="1">
      <c r="A12" s="50"/>
      <c r="B12" s="54" t="s">
        <v>207</v>
      </c>
      <c r="C12" s="57" t="s">
        <v>39</v>
      </c>
      <c r="D12" s="33" t="s">
        <v>61</v>
      </c>
      <c r="E12" s="45">
        <v>538000</v>
      </c>
      <c r="F12" s="10">
        <v>279760</v>
      </c>
      <c r="G12" s="155">
        <f>SUM(I12:I13)</f>
        <v>0</v>
      </c>
      <c r="H12" s="31"/>
      <c r="I12" s="297"/>
      <c r="J12" s="34" t="s">
        <v>65</v>
      </c>
      <c r="K12" s="346" t="s">
        <v>10</v>
      </c>
      <c r="L12" s="291"/>
    </row>
    <row r="13" spans="1:12" s="64" customFormat="1" ht="17.25" customHeight="1">
      <c r="A13" s="50"/>
      <c r="B13" s="54"/>
      <c r="C13" s="57" t="s">
        <v>40</v>
      </c>
      <c r="D13" s="33" t="s">
        <v>62</v>
      </c>
      <c r="E13" s="33"/>
      <c r="F13" s="16"/>
      <c r="G13" s="31"/>
      <c r="H13" s="31"/>
      <c r="I13" s="297"/>
      <c r="J13" s="34"/>
      <c r="K13" s="346" t="s">
        <v>63</v>
      </c>
      <c r="L13" s="291"/>
    </row>
    <row r="14" spans="1:12" s="64" customFormat="1" ht="17.25" customHeight="1">
      <c r="A14" s="50"/>
      <c r="B14" s="50"/>
      <c r="C14" s="57" t="s">
        <v>41</v>
      </c>
      <c r="D14" s="33" t="s">
        <v>162</v>
      </c>
      <c r="E14" s="45"/>
      <c r="F14" s="10"/>
      <c r="G14" s="10"/>
      <c r="H14" s="88"/>
      <c r="I14" s="65"/>
      <c r="J14" s="34"/>
      <c r="K14" s="346" t="s">
        <v>64</v>
      </c>
      <c r="L14" s="291"/>
    </row>
    <row r="15" spans="1:12" s="64" customFormat="1" ht="17.25" customHeight="1">
      <c r="A15" s="50"/>
      <c r="B15" s="54"/>
      <c r="C15" s="86" t="s">
        <v>7</v>
      </c>
      <c r="D15" s="65"/>
      <c r="E15" s="45"/>
      <c r="F15" s="10"/>
      <c r="G15" s="10"/>
      <c r="H15" s="88"/>
      <c r="I15" s="65"/>
      <c r="J15" s="34"/>
      <c r="K15" s="346"/>
      <c r="L15" s="291"/>
    </row>
    <row r="16" spans="1:12" s="64" customFormat="1" ht="17.25" customHeight="1">
      <c r="A16" s="50"/>
      <c r="B16" s="54"/>
      <c r="C16" s="66"/>
      <c r="D16" s="33"/>
      <c r="E16" s="45"/>
      <c r="F16" s="10"/>
      <c r="G16" s="10"/>
      <c r="H16" s="88"/>
      <c r="I16" s="65"/>
      <c r="J16" s="34"/>
      <c r="K16" s="346"/>
      <c r="L16" s="291"/>
    </row>
    <row r="17" spans="1:12" s="64" customFormat="1" ht="17.25" customHeight="1">
      <c r="A17" s="50"/>
      <c r="B17" s="204" t="s">
        <v>208</v>
      </c>
      <c r="C17" s="154" t="s">
        <v>39</v>
      </c>
      <c r="D17" s="192" t="s">
        <v>66</v>
      </c>
      <c r="E17" s="155">
        <v>922000</v>
      </c>
      <c r="F17" s="155">
        <v>479440</v>
      </c>
      <c r="G17" s="155">
        <f>SUM(I17:I17:I20)</f>
        <v>0</v>
      </c>
      <c r="H17" s="196"/>
      <c r="I17" s="47"/>
      <c r="J17" s="156" t="s">
        <v>68</v>
      </c>
      <c r="K17" s="347" t="s">
        <v>10</v>
      </c>
      <c r="L17" s="291"/>
    </row>
    <row r="18" spans="1:12" s="64" customFormat="1" ht="17.25" customHeight="1">
      <c r="A18" s="50"/>
      <c r="B18" s="54"/>
      <c r="C18" s="57" t="s">
        <v>40</v>
      </c>
      <c r="D18" s="33" t="s">
        <v>67</v>
      </c>
      <c r="E18" s="45"/>
      <c r="F18" s="10"/>
      <c r="G18" s="10"/>
      <c r="H18" s="31"/>
      <c r="I18" s="297"/>
      <c r="J18" s="34"/>
      <c r="K18" s="346" t="s">
        <v>69</v>
      </c>
      <c r="L18" s="291"/>
    </row>
    <row r="19" spans="1:12" s="64" customFormat="1" ht="17.25" customHeight="1">
      <c r="A19" s="50"/>
      <c r="B19" s="50"/>
      <c r="C19" s="57" t="s">
        <v>41</v>
      </c>
      <c r="D19" s="33" t="s">
        <v>163</v>
      </c>
      <c r="E19" s="45"/>
      <c r="F19" s="10"/>
      <c r="G19" s="10"/>
      <c r="H19" s="88"/>
      <c r="I19" s="298"/>
      <c r="J19" s="16"/>
      <c r="K19" s="346" t="s">
        <v>70</v>
      </c>
      <c r="L19" s="291"/>
    </row>
    <row r="20" spans="1:12" s="64" customFormat="1" ht="17.25" customHeight="1">
      <c r="A20" s="50"/>
      <c r="B20" s="54"/>
      <c r="C20" s="86" t="s">
        <v>7</v>
      </c>
      <c r="D20" s="65"/>
      <c r="E20" s="45"/>
      <c r="F20" s="10"/>
      <c r="G20" s="10"/>
      <c r="H20" s="31"/>
      <c r="I20" s="45"/>
      <c r="J20" s="34"/>
      <c r="K20" s="346"/>
      <c r="L20" s="291"/>
    </row>
    <row r="21" spans="1:12" s="64" customFormat="1" ht="5.25" customHeight="1">
      <c r="A21" s="50"/>
      <c r="B21" s="54"/>
      <c r="C21" s="66"/>
      <c r="D21" s="33"/>
      <c r="E21" s="45"/>
      <c r="F21" s="10"/>
      <c r="G21" s="10"/>
      <c r="H21" s="88"/>
      <c r="I21" s="65"/>
      <c r="J21" s="34"/>
      <c r="K21" s="346"/>
      <c r="L21" s="291"/>
    </row>
    <row r="22" spans="1:12" s="64" customFormat="1" ht="17.25" customHeight="1" hidden="1">
      <c r="A22" s="50"/>
      <c r="B22" s="36"/>
      <c r="C22" s="59"/>
      <c r="D22" s="48"/>
      <c r="E22" s="11"/>
      <c r="F22" s="11"/>
      <c r="G22" s="12"/>
      <c r="H22" s="32"/>
      <c r="I22" s="124"/>
      <c r="J22" s="37"/>
      <c r="K22" s="346"/>
      <c r="L22" s="291"/>
    </row>
    <row r="23" spans="1:12" s="64" customFormat="1" ht="17.25" customHeight="1">
      <c r="A23" s="50"/>
      <c r="B23" s="201" t="s">
        <v>8</v>
      </c>
      <c r="C23" s="154" t="s">
        <v>39</v>
      </c>
      <c r="D23" s="202" t="s">
        <v>66</v>
      </c>
      <c r="E23" s="47">
        <v>426000</v>
      </c>
      <c r="F23" s="203">
        <v>357840</v>
      </c>
      <c r="G23" s="155">
        <f>SUM(I23:I26)</f>
        <v>221520</v>
      </c>
      <c r="H23" s="285"/>
      <c r="I23" s="286"/>
      <c r="J23" s="34" t="s">
        <v>156</v>
      </c>
      <c r="K23" s="347" t="s">
        <v>10</v>
      </c>
      <c r="L23" s="291"/>
    </row>
    <row r="24" spans="1:12" s="64" customFormat="1" ht="17.25" customHeight="1">
      <c r="A24" s="50"/>
      <c r="B24" s="54"/>
      <c r="C24" s="57" t="s">
        <v>40</v>
      </c>
      <c r="D24" s="33" t="s">
        <v>153</v>
      </c>
      <c r="E24" s="33"/>
      <c r="F24" s="16"/>
      <c r="G24" s="31"/>
      <c r="H24" s="31" t="s">
        <v>68</v>
      </c>
      <c r="I24" s="45">
        <v>68160</v>
      </c>
      <c r="J24" s="34"/>
      <c r="K24" s="346" t="s">
        <v>160</v>
      </c>
      <c r="L24" s="291"/>
    </row>
    <row r="25" spans="1:12" s="64" customFormat="1" ht="17.25" customHeight="1">
      <c r="A25" s="50"/>
      <c r="B25" s="50"/>
      <c r="C25" s="57" t="s">
        <v>41</v>
      </c>
      <c r="D25" s="33" t="s">
        <v>164</v>
      </c>
      <c r="E25" s="45"/>
      <c r="F25" s="10"/>
      <c r="G25" s="97"/>
      <c r="H25" s="31" t="s">
        <v>155</v>
      </c>
      <c r="I25" s="45">
        <v>68160</v>
      </c>
      <c r="J25" s="16"/>
      <c r="K25" s="346" t="s">
        <v>158</v>
      </c>
      <c r="L25" s="291"/>
    </row>
    <row r="26" spans="1:12" s="64" customFormat="1" ht="17.25" customHeight="1">
      <c r="A26" s="50"/>
      <c r="B26" s="54"/>
      <c r="C26" s="86" t="s">
        <v>7</v>
      </c>
      <c r="D26" s="65"/>
      <c r="E26" s="45"/>
      <c r="F26" s="10"/>
      <c r="G26" s="97"/>
      <c r="H26" s="31" t="s">
        <v>156</v>
      </c>
      <c r="I26" s="45">
        <v>85200</v>
      </c>
      <c r="J26" s="34"/>
      <c r="K26" s="346"/>
      <c r="L26" s="291"/>
    </row>
    <row r="27" spans="1:12" s="64" customFormat="1" ht="17.25" customHeight="1">
      <c r="A27" s="100"/>
      <c r="B27" s="36"/>
      <c r="C27" s="59"/>
      <c r="D27" s="48"/>
      <c r="E27" s="11"/>
      <c r="F27" s="11"/>
      <c r="G27" s="99"/>
      <c r="H27" s="32"/>
      <c r="I27" s="124"/>
      <c r="J27" s="37"/>
      <c r="K27" s="38"/>
      <c r="L27" s="291"/>
    </row>
    <row r="28" spans="1:12" s="64" customFormat="1" ht="17.25" customHeight="1">
      <c r="A28" s="50"/>
      <c r="B28" s="54" t="s">
        <v>9</v>
      </c>
      <c r="C28" s="57" t="s">
        <v>39</v>
      </c>
      <c r="D28" s="33" t="s">
        <v>66</v>
      </c>
      <c r="E28" s="45">
        <v>1177000</v>
      </c>
      <c r="F28" s="9">
        <v>988680</v>
      </c>
      <c r="G28" s="287">
        <f>SUM(I28:I31)</f>
        <v>612040</v>
      </c>
      <c r="H28" s="285"/>
      <c r="I28" s="286"/>
      <c r="J28" s="34" t="s">
        <v>156</v>
      </c>
      <c r="K28" s="346" t="s">
        <v>10</v>
      </c>
      <c r="L28" s="291"/>
    </row>
    <row r="29" spans="1:12" s="64" customFormat="1" ht="17.25" customHeight="1">
      <c r="A29" s="50"/>
      <c r="B29" s="54"/>
      <c r="C29" s="57" t="s">
        <v>40</v>
      </c>
      <c r="D29" s="33" t="s">
        <v>153</v>
      </c>
      <c r="E29" s="33"/>
      <c r="F29" s="35"/>
      <c r="G29" s="16"/>
      <c r="H29" s="31" t="s">
        <v>68</v>
      </c>
      <c r="I29" s="45">
        <v>188320</v>
      </c>
      <c r="J29" s="34"/>
      <c r="K29" s="346" t="s">
        <v>157</v>
      </c>
      <c r="L29" s="291"/>
    </row>
    <row r="30" spans="1:12" s="64" customFormat="1" ht="17.25" customHeight="1">
      <c r="A30" s="50"/>
      <c r="B30" s="50"/>
      <c r="C30" s="57" t="s">
        <v>41</v>
      </c>
      <c r="D30" s="33" t="s">
        <v>165</v>
      </c>
      <c r="E30" s="45"/>
      <c r="F30" s="9"/>
      <c r="G30" s="98"/>
      <c r="H30" s="31" t="s">
        <v>155</v>
      </c>
      <c r="I30" s="45">
        <v>188320</v>
      </c>
      <c r="J30" s="16"/>
      <c r="K30" s="346" t="s">
        <v>159</v>
      </c>
      <c r="L30" s="291"/>
    </row>
    <row r="31" spans="1:12" s="64" customFormat="1" ht="17.25" customHeight="1">
      <c r="A31" s="50"/>
      <c r="B31" s="54"/>
      <c r="C31" s="86" t="s">
        <v>7</v>
      </c>
      <c r="D31" s="65"/>
      <c r="E31" s="45"/>
      <c r="F31" s="9"/>
      <c r="G31" s="98"/>
      <c r="H31" s="31" t="s">
        <v>156</v>
      </c>
      <c r="I31" s="45">
        <v>235400</v>
      </c>
      <c r="J31" s="34"/>
      <c r="K31" s="346"/>
      <c r="L31" s="291"/>
    </row>
    <row r="32" spans="1:12" s="64" customFormat="1" ht="17.25" customHeight="1">
      <c r="A32" s="50"/>
      <c r="B32" s="55"/>
      <c r="C32" s="67"/>
      <c r="D32" s="48"/>
      <c r="E32" s="46"/>
      <c r="F32" s="11"/>
      <c r="G32" s="205"/>
      <c r="H32" s="140"/>
      <c r="I32" s="206"/>
      <c r="J32" s="37"/>
      <c r="K32" s="38"/>
      <c r="L32" s="291"/>
    </row>
    <row r="33" spans="1:12" s="64" customFormat="1" ht="17.25" customHeight="1">
      <c r="A33" s="50"/>
      <c r="B33" s="54" t="s">
        <v>138</v>
      </c>
      <c r="C33" s="57" t="s">
        <v>39</v>
      </c>
      <c r="D33" s="33" t="s">
        <v>217</v>
      </c>
      <c r="E33" s="45">
        <v>1680000</v>
      </c>
      <c r="F33" s="9"/>
      <c r="G33" s="323">
        <v>1680000</v>
      </c>
      <c r="H33" s="88" t="s">
        <v>220</v>
      </c>
      <c r="I33" s="47">
        <v>268800</v>
      </c>
      <c r="J33" s="34" t="s">
        <v>225</v>
      </c>
      <c r="K33" s="346" t="s">
        <v>10</v>
      </c>
      <c r="L33" s="291"/>
    </row>
    <row r="34" spans="1:12" s="64" customFormat="1" ht="17.25" customHeight="1">
      <c r="A34" s="50"/>
      <c r="B34" s="54"/>
      <c r="C34" s="57" t="s">
        <v>40</v>
      </c>
      <c r="D34" s="33" t="s">
        <v>218</v>
      </c>
      <c r="E34" s="45"/>
      <c r="F34" s="9"/>
      <c r="G34" s="377"/>
      <c r="H34" s="88" t="s">
        <v>221</v>
      </c>
      <c r="I34" s="45">
        <v>268800</v>
      </c>
      <c r="J34" s="34"/>
      <c r="K34" s="346" t="s">
        <v>226</v>
      </c>
      <c r="L34" s="291"/>
    </row>
    <row r="35" spans="1:12" s="64" customFormat="1" ht="17.25" customHeight="1">
      <c r="A35" s="50"/>
      <c r="B35" s="54"/>
      <c r="C35" s="57" t="s">
        <v>41</v>
      </c>
      <c r="D35" s="33" t="s">
        <v>219</v>
      </c>
      <c r="E35" s="45"/>
      <c r="F35" s="9"/>
      <c r="G35" s="377"/>
      <c r="H35" s="88" t="s">
        <v>222</v>
      </c>
      <c r="I35" s="45">
        <v>268800</v>
      </c>
      <c r="J35" s="34"/>
      <c r="K35" s="346" t="s">
        <v>227</v>
      </c>
      <c r="L35" s="291"/>
    </row>
    <row r="36" spans="1:12" s="64" customFormat="1" ht="17.25" customHeight="1">
      <c r="A36" s="50"/>
      <c r="B36" s="54"/>
      <c r="C36" s="86" t="s">
        <v>7</v>
      </c>
      <c r="D36" s="33"/>
      <c r="E36" s="45"/>
      <c r="F36" s="9"/>
      <c r="G36" s="377"/>
      <c r="H36" s="88" t="s">
        <v>223</v>
      </c>
      <c r="I36" s="45">
        <v>268800</v>
      </c>
      <c r="J36" s="34"/>
      <c r="K36" s="346"/>
      <c r="L36" s="291"/>
    </row>
    <row r="37" spans="1:12" s="64" customFormat="1" ht="17.25" customHeight="1">
      <c r="A37" s="50"/>
      <c r="B37" s="54"/>
      <c r="C37" s="66"/>
      <c r="D37" s="33"/>
      <c r="E37" s="45"/>
      <c r="F37" s="9"/>
      <c r="G37" s="98"/>
      <c r="H37" s="88" t="s">
        <v>224</v>
      </c>
      <c r="I37" s="45">
        <v>268800</v>
      </c>
      <c r="J37" s="34"/>
      <c r="K37" s="346"/>
      <c r="L37" s="291"/>
    </row>
    <row r="38" spans="1:12" s="64" customFormat="1" ht="17.25" customHeight="1">
      <c r="A38" s="50"/>
      <c r="B38" s="54"/>
      <c r="C38" s="66"/>
      <c r="D38" s="33"/>
      <c r="E38" s="45"/>
      <c r="F38" s="9"/>
      <c r="G38" s="98"/>
      <c r="H38" s="88" t="s">
        <v>225</v>
      </c>
      <c r="I38" s="45">
        <v>336000</v>
      </c>
      <c r="J38" s="34"/>
      <c r="K38" s="346"/>
      <c r="L38" s="291"/>
    </row>
    <row r="39" spans="1:12" s="64" customFormat="1" ht="6.75" customHeight="1">
      <c r="A39" s="50"/>
      <c r="B39" s="55"/>
      <c r="C39" s="67"/>
      <c r="D39" s="48"/>
      <c r="E39" s="46"/>
      <c r="F39" s="11"/>
      <c r="G39" s="99"/>
      <c r="H39" s="32"/>
      <c r="I39" s="46"/>
      <c r="J39" s="37"/>
      <c r="K39" s="38"/>
      <c r="L39" s="291"/>
    </row>
    <row r="40" spans="1:12" ht="17.25" customHeight="1">
      <c r="A40" s="49"/>
      <c r="B40" s="52" t="s">
        <v>139</v>
      </c>
      <c r="C40" s="15" t="s">
        <v>15</v>
      </c>
      <c r="D40" s="27" t="s">
        <v>46</v>
      </c>
      <c r="E40" s="18">
        <v>82000000</v>
      </c>
      <c r="F40" s="3">
        <v>22866106</v>
      </c>
      <c r="G40" s="9">
        <f>SUM(I40:I41)</f>
        <v>11433053</v>
      </c>
      <c r="H40" s="24"/>
      <c r="I40" s="44"/>
      <c r="J40" s="114" t="s">
        <v>18</v>
      </c>
      <c r="K40" s="348" t="s">
        <v>20</v>
      </c>
      <c r="L40" s="291"/>
    </row>
    <row r="41" spans="1:12" ht="17.25" customHeight="1">
      <c r="A41" s="49"/>
      <c r="B41" s="52"/>
      <c r="C41" s="15" t="s">
        <v>16</v>
      </c>
      <c r="D41" s="27" t="s">
        <v>42</v>
      </c>
      <c r="E41" s="18"/>
      <c r="F41" s="3"/>
      <c r="G41" s="10"/>
      <c r="H41" s="24" t="s">
        <v>18</v>
      </c>
      <c r="I41" s="44">
        <v>11433053</v>
      </c>
      <c r="J41" s="114"/>
      <c r="K41" s="348" t="s">
        <v>21</v>
      </c>
      <c r="L41" s="291"/>
    </row>
    <row r="42" spans="1:12" ht="17.25" customHeight="1">
      <c r="A42" s="49"/>
      <c r="B42" s="49"/>
      <c r="C42" s="15" t="s">
        <v>17</v>
      </c>
      <c r="D42" s="27" t="s">
        <v>43</v>
      </c>
      <c r="E42" s="18"/>
      <c r="F42" s="3"/>
      <c r="G42" s="10"/>
      <c r="H42" s="113"/>
      <c r="I42" s="193"/>
      <c r="J42" s="114"/>
      <c r="K42" s="348" t="s">
        <v>32</v>
      </c>
      <c r="L42" s="291"/>
    </row>
    <row r="43" spans="1:12" ht="17.25" customHeight="1">
      <c r="A43" s="49"/>
      <c r="B43" s="52"/>
      <c r="C43" s="15" t="s">
        <v>24</v>
      </c>
      <c r="D43" s="27" t="s">
        <v>44</v>
      </c>
      <c r="E43" s="18"/>
      <c r="F43" s="3"/>
      <c r="G43" s="10"/>
      <c r="H43" s="113"/>
      <c r="I43" s="125"/>
      <c r="J43" s="114"/>
      <c r="K43" s="348" t="s">
        <v>33</v>
      </c>
      <c r="L43" s="291"/>
    </row>
    <row r="44" spans="1:12" ht="17.25" customHeight="1">
      <c r="A44" s="49"/>
      <c r="B44" s="52"/>
      <c r="C44" s="75" t="s">
        <v>91</v>
      </c>
      <c r="D44" s="27" t="s">
        <v>166</v>
      </c>
      <c r="E44" s="18"/>
      <c r="F44" s="3"/>
      <c r="G44" s="10"/>
      <c r="H44" s="24"/>
      <c r="I44" s="44"/>
      <c r="J44" s="114"/>
      <c r="K44" s="348"/>
      <c r="L44" s="291"/>
    </row>
    <row r="45" spans="1:12" ht="17.25" customHeight="1">
      <c r="A45" s="49"/>
      <c r="B45" s="53"/>
      <c r="C45" s="96" t="s">
        <v>90</v>
      </c>
      <c r="D45" s="40"/>
      <c r="E45" s="21"/>
      <c r="F45" s="8"/>
      <c r="G45" s="12"/>
      <c r="H45" s="39"/>
      <c r="I45" s="23"/>
      <c r="J45" s="41"/>
      <c r="K45" s="349"/>
      <c r="L45" s="291"/>
    </row>
    <row r="46" spans="1:12" ht="17.25" customHeight="1">
      <c r="A46" s="49"/>
      <c r="B46" s="52" t="s">
        <v>140</v>
      </c>
      <c r="C46" s="15" t="s">
        <v>22</v>
      </c>
      <c r="D46" s="27" t="s">
        <v>228</v>
      </c>
      <c r="E46" s="44">
        <v>11000000</v>
      </c>
      <c r="F46" s="2">
        <v>3092928</v>
      </c>
      <c r="G46" s="10">
        <f>SUM(I46:I47)</f>
        <v>1546463</v>
      </c>
      <c r="H46" s="24"/>
      <c r="I46" s="44"/>
      <c r="J46" s="26" t="s">
        <v>18</v>
      </c>
      <c r="K46" s="348" t="s">
        <v>20</v>
      </c>
      <c r="L46" s="291"/>
    </row>
    <row r="47" spans="1:12" ht="17.25" customHeight="1">
      <c r="A47" s="49"/>
      <c r="B47" s="52"/>
      <c r="C47" s="15" t="s">
        <v>11</v>
      </c>
      <c r="D47" s="27" t="s">
        <v>45</v>
      </c>
      <c r="E47" s="44"/>
      <c r="F47" s="2"/>
      <c r="G47" s="10"/>
      <c r="H47" s="24" t="s">
        <v>18</v>
      </c>
      <c r="I47" s="44">
        <v>1546463</v>
      </c>
      <c r="J47" s="26"/>
      <c r="K47" s="348" t="s">
        <v>27</v>
      </c>
      <c r="L47" s="291"/>
    </row>
    <row r="48" spans="1:12" ht="17.25" customHeight="1">
      <c r="A48" s="49"/>
      <c r="B48" s="52"/>
      <c r="C48" s="15" t="s">
        <v>23</v>
      </c>
      <c r="D48" s="27" t="s">
        <v>14</v>
      </c>
      <c r="E48" s="44"/>
      <c r="F48" s="2"/>
      <c r="G48" s="10"/>
      <c r="H48" s="24"/>
      <c r="I48" s="44"/>
      <c r="J48" s="26"/>
      <c r="K48" s="348" t="s">
        <v>34</v>
      </c>
      <c r="L48" s="291"/>
    </row>
    <row r="49" spans="1:12" ht="17.25" customHeight="1">
      <c r="A49" s="49"/>
      <c r="B49" s="49"/>
      <c r="C49" s="15" t="s">
        <v>25</v>
      </c>
      <c r="D49" s="91"/>
      <c r="E49" s="44"/>
      <c r="F49" s="2"/>
      <c r="G49" s="10"/>
      <c r="H49" s="113"/>
      <c r="I49" s="125"/>
      <c r="J49" s="26"/>
      <c r="K49" s="348" t="s">
        <v>35</v>
      </c>
      <c r="L49" s="291"/>
    </row>
    <row r="50" spans="1:12" ht="17.25" customHeight="1">
      <c r="A50" s="49"/>
      <c r="B50" s="52"/>
      <c r="C50" s="15" t="s">
        <v>26</v>
      </c>
      <c r="D50" s="27"/>
      <c r="E50" s="44"/>
      <c r="F50" s="2"/>
      <c r="G50" s="10"/>
      <c r="H50" s="24"/>
      <c r="I50" s="44"/>
      <c r="J50" s="26"/>
      <c r="K50" s="348"/>
      <c r="L50" s="291"/>
    </row>
    <row r="51" spans="1:12" ht="17.25" customHeight="1">
      <c r="A51" s="49"/>
      <c r="B51" s="52"/>
      <c r="C51" s="15" t="s">
        <v>92</v>
      </c>
      <c r="D51" s="27"/>
      <c r="E51" s="44"/>
      <c r="F51" s="2"/>
      <c r="G51" s="10"/>
      <c r="H51" s="24"/>
      <c r="I51" s="44"/>
      <c r="J51" s="26"/>
      <c r="K51" s="348"/>
      <c r="L51" s="291"/>
    </row>
    <row r="52" spans="1:12" ht="17.25" customHeight="1">
      <c r="A52" s="49" t="s">
        <v>90</v>
      </c>
      <c r="B52" s="53"/>
      <c r="C52" s="96" t="s">
        <v>90</v>
      </c>
      <c r="D52" s="40"/>
      <c r="E52" s="21"/>
      <c r="F52" s="8"/>
      <c r="G52" s="12"/>
      <c r="H52" s="39"/>
      <c r="I52" s="23"/>
      <c r="J52" s="191"/>
      <c r="K52" s="349"/>
      <c r="L52" s="291"/>
    </row>
    <row r="53" spans="1:12" ht="17.25" customHeight="1">
      <c r="A53" s="49"/>
      <c r="B53" s="52" t="s">
        <v>141</v>
      </c>
      <c r="C53" s="15" t="s">
        <v>22</v>
      </c>
      <c r="D53" s="27" t="s">
        <v>47</v>
      </c>
      <c r="E53" s="18">
        <v>8500000</v>
      </c>
      <c r="F53" s="3">
        <v>976645</v>
      </c>
      <c r="G53" s="10">
        <f>SUM(I53:I54)</f>
        <v>0</v>
      </c>
      <c r="H53" s="24"/>
      <c r="I53" s="44"/>
      <c r="J53" s="25" t="s">
        <v>19</v>
      </c>
      <c r="K53" s="350" t="s">
        <v>20</v>
      </c>
      <c r="L53" s="291"/>
    </row>
    <row r="54" spans="1:12" ht="17.25" customHeight="1">
      <c r="A54" s="49"/>
      <c r="B54" s="52"/>
      <c r="C54" s="15" t="s">
        <v>11</v>
      </c>
      <c r="D54" s="27" t="s">
        <v>13</v>
      </c>
      <c r="E54" s="18"/>
      <c r="F54" s="3"/>
      <c r="G54" s="10"/>
      <c r="H54" s="24"/>
      <c r="I54" s="44"/>
      <c r="J54" s="25"/>
      <c r="K54" s="350" t="s">
        <v>29</v>
      </c>
      <c r="L54" s="291"/>
    </row>
    <row r="55" spans="1:12" ht="17.25" customHeight="1">
      <c r="A55" s="49"/>
      <c r="B55" s="49"/>
      <c r="C55" s="15" t="s">
        <v>23</v>
      </c>
      <c r="D55" s="27" t="s">
        <v>28</v>
      </c>
      <c r="E55" s="18"/>
      <c r="F55" s="3"/>
      <c r="G55" s="10"/>
      <c r="H55" s="113"/>
      <c r="I55" s="125"/>
      <c r="J55" s="25"/>
      <c r="K55" s="350" t="s">
        <v>36</v>
      </c>
      <c r="L55" s="291"/>
    </row>
    <row r="56" spans="1:12" ht="17.25" customHeight="1">
      <c r="A56" s="49"/>
      <c r="B56" s="52"/>
      <c r="C56" s="15" t="s">
        <v>25</v>
      </c>
      <c r="D56" s="27"/>
      <c r="E56" s="18"/>
      <c r="F56" s="3"/>
      <c r="G56" s="10"/>
      <c r="H56" s="24"/>
      <c r="I56" s="44"/>
      <c r="J56" s="25"/>
      <c r="K56" s="350" t="s">
        <v>37</v>
      </c>
      <c r="L56" s="291"/>
    </row>
    <row r="57" spans="1:12" ht="17.25" customHeight="1">
      <c r="A57" s="49"/>
      <c r="B57" s="52"/>
      <c r="C57" s="15" t="s">
        <v>26</v>
      </c>
      <c r="D57" s="27"/>
      <c r="E57" s="18"/>
      <c r="F57" s="3"/>
      <c r="G57" s="10"/>
      <c r="H57" s="24"/>
      <c r="I57" s="44"/>
      <c r="J57" s="25"/>
      <c r="K57" s="350"/>
      <c r="L57" s="291"/>
    </row>
    <row r="58" spans="1:12" ht="17.25" customHeight="1">
      <c r="A58" s="49"/>
      <c r="B58" s="52"/>
      <c r="C58" s="15" t="s">
        <v>93</v>
      </c>
      <c r="D58" s="27"/>
      <c r="E58" s="18"/>
      <c r="F58" s="3"/>
      <c r="G58" s="10"/>
      <c r="H58" s="24"/>
      <c r="I58" s="44"/>
      <c r="J58" s="25"/>
      <c r="K58" s="350"/>
      <c r="L58" s="291"/>
    </row>
    <row r="59" spans="1:12" ht="17.25" customHeight="1">
      <c r="A59" s="49" t="s">
        <v>90</v>
      </c>
      <c r="B59" s="53"/>
      <c r="C59" s="96" t="s">
        <v>90</v>
      </c>
      <c r="D59" s="40"/>
      <c r="E59" s="21"/>
      <c r="F59" s="8"/>
      <c r="G59" s="12"/>
      <c r="H59" s="39"/>
      <c r="I59" s="23"/>
      <c r="J59" s="191"/>
      <c r="K59" s="351"/>
      <c r="L59" s="291"/>
    </row>
    <row r="60" spans="2:12" s="68" customFormat="1" ht="17.25" customHeight="1">
      <c r="B60" s="128" t="s">
        <v>209</v>
      </c>
      <c r="C60" s="123" t="s">
        <v>146</v>
      </c>
      <c r="D60" s="120" t="s">
        <v>57</v>
      </c>
      <c r="E60" s="119">
        <v>5393720</v>
      </c>
      <c r="F60" s="119">
        <v>2416696.54</v>
      </c>
      <c r="G60" s="155">
        <f>SUM(I60:I65)</f>
        <v>0</v>
      </c>
      <c r="H60" s="24"/>
      <c r="I60" s="44">
        <v>0</v>
      </c>
      <c r="J60" s="185" t="s">
        <v>154</v>
      </c>
      <c r="K60" s="352"/>
      <c r="L60" s="292"/>
    </row>
    <row r="61" spans="2:12" s="68" customFormat="1" ht="17.25" customHeight="1">
      <c r="B61" s="62"/>
      <c r="C61" s="56" t="s">
        <v>145</v>
      </c>
      <c r="D61" s="61" t="s">
        <v>58</v>
      </c>
      <c r="E61" s="7"/>
      <c r="F61" s="7"/>
      <c r="G61" s="10"/>
      <c r="H61" s="31"/>
      <c r="I61" s="45"/>
      <c r="J61" s="26"/>
      <c r="K61" s="353" t="s">
        <v>80</v>
      </c>
      <c r="L61" s="292"/>
    </row>
    <row r="62" spans="2:12" s="68" customFormat="1" ht="17.25" customHeight="1">
      <c r="B62" s="129"/>
      <c r="C62" s="56" t="s">
        <v>55</v>
      </c>
      <c r="D62" s="61" t="s">
        <v>59</v>
      </c>
      <c r="E62" s="7"/>
      <c r="F62" s="7"/>
      <c r="G62" s="10"/>
      <c r="H62" s="31"/>
      <c r="I62" s="45"/>
      <c r="J62" s="26"/>
      <c r="K62" s="353"/>
      <c r="L62" s="292"/>
    </row>
    <row r="63" spans="2:12" s="68" customFormat="1" ht="17.25" customHeight="1">
      <c r="B63" s="129"/>
      <c r="C63" s="56" t="s">
        <v>56</v>
      </c>
      <c r="D63" s="61" t="s">
        <v>60</v>
      </c>
      <c r="E63" s="7"/>
      <c r="F63" s="7"/>
      <c r="G63" s="10"/>
      <c r="H63" s="24"/>
      <c r="I63" s="44"/>
      <c r="J63" s="26"/>
      <c r="K63" s="353"/>
      <c r="L63" s="292"/>
    </row>
    <row r="64" spans="2:12" s="68" customFormat="1" ht="17.25" customHeight="1">
      <c r="B64" s="62"/>
      <c r="C64" s="92" t="s">
        <v>167</v>
      </c>
      <c r="D64" s="121" t="s">
        <v>149</v>
      </c>
      <c r="E64" s="7"/>
      <c r="F64" s="7"/>
      <c r="G64" s="10"/>
      <c r="H64" s="24"/>
      <c r="I64" s="44"/>
      <c r="J64" s="26"/>
      <c r="K64" s="353"/>
      <c r="L64" s="292"/>
    </row>
    <row r="65" spans="2:12" s="68" customFormat="1" ht="17.25" customHeight="1">
      <c r="B65" s="62"/>
      <c r="C65" s="94" t="s">
        <v>168</v>
      </c>
      <c r="D65" s="61"/>
      <c r="E65" s="7"/>
      <c r="F65" s="7"/>
      <c r="G65" s="10"/>
      <c r="H65" s="24"/>
      <c r="I65" s="44"/>
      <c r="J65" s="26"/>
      <c r="K65" s="353"/>
      <c r="L65" s="292"/>
    </row>
    <row r="66" spans="2:12" s="68" customFormat="1" ht="17.25" customHeight="1">
      <c r="B66" s="62"/>
      <c r="C66" s="94" t="s">
        <v>169</v>
      </c>
      <c r="D66" s="61"/>
      <c r="E66" s="7"/>
      <c r="F66" s="7"/>
      <c r="G66" s="10"/>
      <c r="H66" s="131"/>
      <c r="I66" s="70"/>
      <c r="J66" s="26"/>
      <c r="K66" s="353"/>
      <c r="L66" s="292"/>
    </row>
    <row r="67" spans="2:12" s="68" customFormat="1" ht="17.25" customHeight="1">
      <c r="B67" s="130"/>
      <c r="C67" s="95"/>
      <c r="D67" s="122"/>
      <c r="E67" s="13"/>
      <c r="F67" s="13"/>
      <c r="G67" s="12"/>
      <c r="H67" s="74"/>
      <c r="I67" s="186"/>
      <c r="J67" s="145"/>
      <c r="K67" s="354"/>
      <c r="L67" s="292"/>
    </row>
    <row r="68" spans="1:12" s="68" customFormat="1" ht="17.25" customHeight="1">
      <c r="A68" s="51"/>
      <c r="B68" s="52" t="s">
        <v>210</v>
      </c>
      <c r="C68" s="56" t="s">
        <v>111</v>
      </c>
      <c r="D68" s="42" t="s">
        <v>114</v>
      </c>
      <c r="E68" s="17">
        <v>77455627</v>
      </c>
      <c r="F68" s="4">
        <v>34442940.97</v>
      </c>
      <c r="G68" s="10">
        <f>11577443+14005013+1693871+3864278+650471+2651864.97+2000000+4000000+10808495+1354284.03+6643296</f>
        <v>59249016</v>
      </c>
      <c r="H68" s="24" t="s">
        <v>18</v>
      </c>
      <c r="I68" s="44">
        <v>0</v>
      </c>
      <c r="J68" s="27" t="s">
        <v>123</v>
      </c>
      <c r="K68" s="353" t="s">
        <v>118</v>
      </c>
      <c r="L68" s="292"/>
    </row>
    <row r="69" spans="1:12" s="68" customFormat="1" ht="17.25" customHeight="1">
      <c r="A69" s="51"/>
      <c r="B69" s="52"/>
      <c r="C69" s="56" t="s">
        <v>112</v>
      </c>
      <c r="D69" s="42" t="s">
        <v>170</v>
      </c>
      <c r="E69" s="17"/>
      <c r="F69" s="4"/>
      <c r="G69" s="10"/>
      <c r="H69" s="24" t="s">
        <v>81</v>
      </c>
      <c r="I69" s="44">
        <v>6454636</v>
      </c>
      <c r="J69" s="26"/>
      <c r="K69" s="353" t="s">
        <v>119</v>
      </c>
      <c r="L69" s="292"/>
    </row>
    <row r="70" spans="1:12" s="68" customFormat="1" ht="17.25" customHeight="1">
      <c r="A70" s="51"/>
      <c r="B70" s="51"/>
      <c r="C70" s="56" t="s">
        <v>113</v>
      </c>
      <c r="D70" s="42" t="s">
        <v>115</v>
      </c>
      <c r="E70" s="17"/>
      <c r="F70" s="4"/>
      <c r="G70" s="10"/>
      <c r="H70" s="24" t="s">
        <v>82</v>
      </c>
      <c r="I70" s="44">
        <v>6454636</v>
      </c>
      <c r="J70" s="26"/>
      <c r="K70" s="353" t="s">
        <v>120</v>
      </c>
      <c r="L70" s="292"/>
    </row>
    <row r="71" spans="1:12" s="68" customFormat="1" ht="17.25" customHeight="1">
      <c r="A71" s="51"/>
      <c r="B71" s="52"/>
      <c r="C71" s="86" t="s">
        <v>148</v>
      </c>
      <c r="D71" s="42" t="s">
        <v>116</v>
      </c>
      <c r="E71" s="17"/>
      <c r="F71" s="4"/>
      <c r="G71" s="10"/>
      <c r="H71" s="24" t="s">
        <v>83</v>
      </c>
      <c r="I71" s="44">
        <v>7171817</v>
      </c>
      <c r="J71" s="26"/>
      <c r="K71" s="353" t="s">
        <v>243</v>
      </c>
      <c r="L71" s="292"/>
    </row>
    <row r="72" spans="1:12" s="68" customFormat="1" ht="17.25" customHeight="1">
      <c r="A72" s="51"/>
      <c r="B72" s="52"/>
      <c r="C72" s="94" t="s">
        <v>147</v>
      </c>
      <c r="D72" s="42" t="s">
        <v>117</v>
      </c>
      <c r="E72" s="17"/>
      <c r="F72" s="4"/>
      <c r="G72" s="10"/>
      <c r="H72" s="24" t="s">
        <v>84</v>
      </c>
      <c r="I72" s="44">
        <v>7171817</v>
      </c>
      <c r="J72" s="26"/>
      <c r="K72" s="353" t="s">
        <v>244</v>
      </c>
      <c r="L72" s="292"/>
    </row>
    <row r="73" spans="1:12" s="68" customFormat="1" ht="17.25" customHeight="1">
      <c r="A73" s="51"/>
      <c r="B73" s="52"/>
      <c r="C73" s="94" t="s">
        <v>132</v>
      </c>
      <c r="D73" s="69"/>
      <c r="E73" s="17"/>
      <c r="F73" s="4"/>
      <c r="G73" s="10"/>
      <c r="H73" s="24" t="s">
        <v>85</v>
      </c>
      <c r="I73" s="44">
        <v>7171817</v>
      </c>
      <c r="J73" s="26"/>
      <c r="K73" s="353" t="s">
        <v>248</v>
      </c>
      <c r="L73" s="292"/>
    </row>
    <row r="74" spans="1:12" s="68" customFormat="1" ht="17.25" customHeight="1">
      <c r="A74" s="51"/>
      <c r="B74" s="52"/>
      <c r="C74" s="56"/>
      <c r="D74" s="69"/>
      <c r="E74" s="17"/>
      <c r="F74" s="4"/>
      <c r="G74" s="10"/>
      <c r="H74" s="24" t="s">
        <v>86</v>
      </c>
      <c r="I74" s="44">
        <v>7171817</v>
      </c>
      <c r="J74" s="26"/>
      <c r="K74" s="353" t="s">
        <v>249</v>
      </c>
      <c r="L74" s="292"/>
    </row>
    <row r="75" spans="1:12" s="68" customFormat="1" ht="17.25" customHeight="1">
      <c r="A75" s="51"/>
      <c r="B75" s="52"/>
      <c r="C75" s="56"/>
      <c r="D75" s="61"/>
      <c r="E75" s="17"/>
      <c r="F75" s="4"/>
      <c r="G75" s="10"/>
      <c r="H75" s="24" t="s">
        <v>87</v>
      </c>
      <c r="I75" s="44">
        <v>7171817</v>
      </c>
      <c r="J75" s="26"/>
      <c r="K75" s="353" t="s">
        <v>245</v>
      </c>
      <c r="L75" s="292"/>
    </row>
    <row r="76" spans="1:12" s="68" customFormat="1" ht="17.25" customHeight="1">
      <c r="A76" s="51"/>
      <c r="B76" s="52"/>
      <c r="C76" s="69"/>
      <c r="D76" s="42"/>
      <c r="E76" s="17"/>
      <c r="F76" s="4"/>
      <c r="G76" s="10"/>
      <c r="H76" s="24" t="s">
        <v>88</v>
      </c>
      <c r="I76" s="44">
        <v>7171817</v>
      </c>
      <c r="J76" s="26"/>
      <c r="K76" s="353" t="s">
        <v>250</v>
      </c>
      <c r="L76" s="292"/>
    </row>
    <row r="77" spans="1:12" s="68" customFormat="1" ht="17.25" customHeight="1">
      <c r="A77" s="51"/>
      <c r="B77" s="52"/>
      <c r="C77" s="56"/>
      <c r="D77" s="42"/>
      <c r="E77" s="17"/>
      <c r="F77" s="4"/>
      <c r="G77" s="10"/>
      <c r="H77" s="24" t="s">
        <v>54</v>
      </c>
      <c r="I77" s="44">
        <v>7171817</v>
      </c>
      <c r="J77" s="26"/>
      <c r="K77" s="353" t="s">
        <v>251</v>
      </c>
      <c r="L77" s="292"/>
    </row>
    <row r="78" spans="1:12" s="68" customFormat="1" ht="17.25" customHeight="1">
      <c r="A78" s="51"/>
      <c r="B78" s="52"/>
      <c r="C78" s="56"/>
      <c r="D78" s="42"/>
      <c r="E78" s="17"/>
      <c r="F78" s="4"/>
      <c r="G78" s="10"/>
      <c r="H78" s="24" t="s">
        <v>137</v>
      </c>
      <c r="I78" s="44">
        <v>7171817</v>
      </c>
      <c r="J78" s="26"/>
      <c r="K78" s="355"/>
      <c r="L78" s="292"/>
    </row>
    <row r="79" spans="1:12" s="68" customFormat="1" ht="17.25" customHeight="1">
      <c r="A79" s="51"/>
      <c r="B79" s="52"/>
      <c r="C79" s="56"/>
      <c r="D79" s="42"/>
      <c r="E79" s="17"/>
      <c r="F79" s="4"/>
      <c r="G79" s="10"/>
      <c r="H79" s="24" t="s">
        <v>123</v>
      </c>
      <c r="I79" s="44">
        <v>7171819</v>
      </c>
      <c r="J79" s="26"/>
      <c r="K79" s="353"/>
      <c r="L79" s="292"/>
    </row>
    <row r="80" spans="1:12" s="68" customFormat="1" ht="17.25" customHeight="1">
      <c r="A80" s="51"/>
      <c r="B80" s="53"/>
      <c r="C80" s="60"/>
      <c r="D80" s="43"/>
      <c r="E80" s="159"/>
      <c r="F80" s="14"/>
      <c r="G80" s="12"/>
      <c r="H80" s="39"/>
      <c r="I80" s="23"/>
      <c r="J80" s="145"/>
      <c r="K80" s="354"/>
      <c r="L80" s="292"/>
    </row>
    <row r="81" spans="1:12" s="68" customFormat="1" ht="17.25" customHeight="1">
      <c r="A81" s="51"/>
      <c r="B81" s="52" t="s">
        <v>211</v>
      </c>
      <c r="C81" s="56" t="s">
        <v>111</v>
      </c>
      <c r="D81" s="27" t="s">
        <v>150</v>
      </c>
      <c r="E81" s="17">
        <v>30000000</v>
      </c>
      <c r="F81" s="4">
        <v>29500000</v>
      </c>
      <c r="G81" s="10">
        <f>SUM(I81:I93)</f>
        <v>29000000</v>
      </c>
      <c r="H81" s="24"/>
      <c r="I81" s="44"/>
      <c r="J81" s="28" t="s">
        <v>123</v>
      </c>
      <c r="K81" s="353" t="s">
        <v>118</v>
      </c>
      <c r="L81" s="292"/>
    </row>
    <row r="82" spans="1:12" s="68" customFormat="1" ht="17.25" customHeight="1">
      <c r="A82" s="51"/>
      <c r="B82" s="52"/>
      <c r="C82" s="56" t="s">
        <v>112</v>
      </c>
      <c r="D82" s="27" t="s">
        <v>13</v>
      </c>
      <c r="E82" s="17"/>
      <c r="F82" s="4"/>
      <c r="G82" s="10"/>
      <c r="H82" s="24" t="s">
        <v>18</v>
      </c>
      <c r="I82" s="44">
        <v>500000</v>
      </c>
      <c r="J82" s="114"/>
      <c r="K82" s="353" t="s">
        <v>151</v>
      </c>
      <c r="L82" s="292"/>
    </row>
    <row r="83" spans="1:12" s="68" customFormat="1" ht="17.25" customHeight="1">
      <c r="A83" s="51"/>
      <c r="B83" s="51"/>
      <c r="C83" s="56" t="s">
        <v>113</v>
      </c>
      <c r="D83" s="27" t="s">
        <v>28</v>
      </c>
      <c r="E83" s="17"/>
      <c r="F83" s="4"/>
      <c r="G83" s="10"/>
      <c r="H83" s="24" t="s">
        <v>81</v>
      </c>
      <c r="I83" s="44">
        <v>500000</v>
      </c>
      <c r="J83" s="114"/>
      <c r="K83" s="353" t="s">
        <v>152</v>
      </c>
      <c r="L83" s="292"/>
    </row>
    <row r="84" spans="1:12" s="68" customFormat="1" ht="17.25" customHeight="1">
      <c r="A84" s="51"/>
      <c r="B84" s="52"/>
      <c r="C84" s="111"/>
      <c r="D84" s="42"/>
      <c r="E84" s="17"/>
      <c r="F84" s="4"/>
      <c r="G84" s="10"/>
      <c r="H84" s="24" t="s">
        <v>82</v>
      </c>
      <c r="I84" s="44">
        <v>500000</v>
      </c>
      <c r="J84" s="114"/>
      <c r="K84" s="353"/>
      <c r="L84" s="292"/>
    </row>
    <row r="85" spans="1:12" s="68" customFormat="1" ht="17.25" customHeight="1">
      <c r="A85" s="51"/>
      <c r="B85" s="52"/>
      <c r="C85" s="112"/>
      <c r="D85" s="42"/>
      <c r="E85" s="17"/>
      <c r="F85" s="4"/>
      <c r="G85" s="10"/>
      <c r="H85" s="24" t="s">
        <v>83</v>
      </c>
      <c r="I85" s="44">
        <v>500000</v>
      </c>
      <c r="J85" s="114"/>
      <c r="K85" s="353"/>
      <c r="L85" s="292"/>
    </row>
    <row r="86" spans="1:12" s="68" customFormat="1" ht="17.25" customHeight="1">
      <c r="A86" s="51"/>
      <c r="B86" s="52"/>
      <c r="C86" s="92" t="s">
        <v>12</v>
      </c>
      <c r="D86" s="69"/>
      <c r="E86" s="17"/>
      <c r="F86" s="4"/>
      <c r="G86" s="10"/>
      <c r="H86" s="24" t="s">
        <v>84</v>
      </c>
      <c r="I86" s="44">
        <v>1000000</v>
      </c>
      <c r="J86" s="114"/>
      <c r="K86" s="353"/>
      <c r="L86" s="292"/>
    </row>
    <row r="87" spans="1:12" s="68" customFormat="1" ht="17.25" customHeight="1">
      <c r="A87" s="51"/>
      <c r="B87" s="52"/>
      <c r="C87" s="56"/>
      <c r="D87" s="69"/>
      <c r="E87" s="17"/>
      <c r="F87" s="4"/>
      <c r="G87" s="10"/>
      <c r="H87" s="24" t="s">
        <v>85</v>
      </c>
      <c r="I87" s="44">
        <v>1000000</v>
      </c>
      <c r="J87" s="114"/>
      <c r="K87" s="353"/>
      <c r="L87" s="292"/>
    </row>
    <row r="88" spans="1:12" s="68" customFormat="1" ht="17.25" customHeight="1">
      <c r="A88" s="51"/>
      <c r="B88" s="52"/>
      <c r="C88" s="56"/>
      <c r="D88" s="61"/>
      <c r="E88" s="17"/>
      <c r="F88" s="4"/>
      <c r="G88" s="10"/>
      <c r="H88" s="24" t="s">
        <v>86</v>
      </c>
      <c r="I88" s="44">
        <v>2000000</v>
      </c>
      <c r="J88" s="114"/>
      <c r="K88" s="353"/>
      <c r="L88" s="292"/>
    </row>
    <row r="89" spans="1:12" s="68" customFormat="1" ht="17.25" customHeight="1">
      <c r="A89" s="51"/>
      <c r="B89" s="52"/>
      <c r="C89" s="69"/>
      <c r="D89" s="42"/>
      <c r="E89" s="17"/>
      <c r="F89" s="4"/>
      <c r="G89" s="10"/>
      <c r="H89" s="24" t="s">
        <v>87</v>
      </c>
      <c r="I89" s="44">
        <v>4000000</v>
      </c>
      <c r="J89" s="114"/>
      <c r="K89" s="353"/>
      <c r="L89" s="292"/>
    </row>
    <row r="90" spans="1:12" s="68" customFormat="1" ht="17.25" customHeight="1">
      <c r="A90" s="51"/>
      <c r="B90" s="52"/>
      <c r="C90" s="56"/>
      <c r="D90" s="42"/>
      <c r="E90" s="17"/>
      <c r="F90" s="4"/>
      <c r="G90" s="10"/>
      <c r="H90" s="24" t="s">
        <v>88</v>
      </c>
      <c r="I90" s="44">
        <v>4000000</v>
      </c>
      <c r="J90" s="114"/>
      <c r="K90" s="353"/>
      <c r="L90" s="292"/>
    </row>
    <row r="91" spans="1:12" s="68" customFormat="1" ht="17.25" customHeight="1">
      <c r="A91" s="51"/>
      <c r="B91" s="52"/>
      <c r="C91" s="56"/>
      <c r="D91" s="42"/>
      <c r="E91" s="17"/>
      <c r="F91" s="4"/>
      <c r="G91" s="10"/>
      <c r="H91" s="24" t="s">
        <v>54</v>
      </c>
      <c r="I91" s="44">
        <v>5000000</v>
      </c>
      <c r="J91" s="114"/>
      <c r="K91" s="353"/>
      <c r="L91" s="292"/>
    </row>
    <row r="92" spans="1:12" s="68" customFormat="1" ht="17.25" customHeight="1">
      <c r="A92" s="51"/>
      <c r="B92" s="52"/>
      <c r="C92" s="56"/>
      <c r="D92" s="42"/>
      <c r="E92" s="17"/>
      <c r="F92" s="4"/>
      <c r="G92" s="10"/>
      <c r="H92" s="24" t="s">
        <v>137</v>
      </c>
      <c r="I92" s="44">
        <v>5000000</v>
      </c>
      <c r="J92" s="114"/>
      <c r="K92" s="353"/>
      <c r="L92" s="292"/>
    </row>
    <row r="93" spans="1:12" s="68" customFormat="1" ht="17.25" customHeight="1">
      <c r="A93" s="51"/>
      <c r="B93" s="52"/>
      <c r="C93" s="56"/>
      <c r="D93" s="42"/>
      <c r="E93" s="17"/>
      <c r="F93" s="4"/>
      <c r="G93" s="10"/>
      <c r="H93" s="24" t="s">
        <v>123</v>
      </c>
      <c r="I93" s="44">
        <v>5000000</v>
      </c>
      <c r="J93" s="114"/>
      <c r="K93" s="353"/>
      <c r="L93" s="292"/>
    </row>
    <row r="94" spans="1:12" s="68" customFormat="1" ht="17.25" customHeight="1">
      <c r="A94" s="51"/>
      <c r="B94" s="53"/>
      <c r="C94" s="60"/>
      <c r="D94" s="43"/>
      <c r="E94" s="13"/>
      <c r="F94" s="14"/>
      <c r="G94" s="12"/>
      <c r="H94" s="39"/>
      <c r="I94" s="23"/>
      <c r="J94" s="41"/>
      <c r="K94" s="354"/>
      <c r="L94" s="292"/>
    </row>
    <row r="95" spans="1:12" s="102" customFormat="1" ht="17.25" customHeight="1">
      <c r="A95" s="101"/>
      <c r="B95" s="54" t="s">
        <v>212</v>
      </c>
      <c r="C95" s="87" t="s">
        <v>111</v>
      </c>
      <c r="D95" s="33" t="s">
        <v>150</v>
      </c>
      <c r="E95" s="89">
        <v>50000000</v>
      </c>
      <c r="F95" s="90">
        <v>49000000</v>
      </c>
      <c r="G95" s="10">
        <f>SUM(I95:I107)</f>
        <v>48000000</v>
      </c>
      <c r="H95" s="31"/>
      <c r="I95" s="45"/>
      <c r="J95" s="16" t="s">
        <v>123</v>
      </c>
      <c r="K95" s="356" t="s">
        <v>118</v>
      </c>
      <c r="L95" s="292"/>
    </row>
    <row r="96" spans="1:12" s="102" customFormat="1" ht="17.25" customHeight="1">
      <c r="A96" s="101"/>
      <c r="B96" s="54"/>
      <c r="C96" s="87" t="s">
        <v>112</v>
      </c>
      <c r="D96" s="33" t="s">
        <v>13</v>
      </c>
      <c r="E96" s="89"/>
      <c r="F96" s="90"/>
      <c r="G96" s="10"/>
      <c r="H96" s="31" t="s">
        <v>18</v>
      </c>
      <c r="I96" s="45">
        <v>1000000</v>
      </c>
      <c r="J96" s="115"/>
      <c r="K96" s="356" t="s">
        <v>161</v>
      </c>
      <c r="L96" s="292"/>
    </row>
    <row r="97" spans="1:12" s="102" customFormat="1" ht="17.25" customHeight="1">
      <c r="A97" s="101"/>
      <c r="B97" s="101"/>
      <c r="C97" s="87" t="s">
        <v>113</v>
      </c>
      <c r="D97" s="33" t="s">
        <v>28</v>
      </c>
      <c r="E97" s="89"/>
      <c r="F97" s="90"/>
      <c r="G97" s="10"/>
      <c r="H97" s="31" t="s">
        <v>81</v>
      </c>
      <c r="I97" s="45">
        <v>1000000</v>
      </c>
      <c r="J97" s="115"/>
      <c r="K97" s="356" t="s">
        <v>152</v>
      </c>
      <c r="L97" s="292"/>
    </row>
    <row r="98" spans="1:12" s="102" customFormat="1" ht="17.25" customHeight="1">
      <c r="A98" s="101"/>
      <c r="B98" s="54"/>
      <c r="C98" s="58"/>
      <c r="D98" s="103"/>
      <c r="E98" s="89"/>
      <c r="F98" s="90"/>
      <c r="G98" s="97"/>
      <c r="H98" s="31" t="s">
        <v>82</v>
      </c>
      <c r="I98" s="45">
        <v>1000000</v>
      </c>
      <c r="J98" s="115"/>
      <c r="K98" s="356"/>
      <c r="L98" s="292"/>
    </row>
    <row r="99" spans="1:12" s="102" customFormat="1" ht="17.25" customHeight="1">
      <c r="A99" s="101"/>
      <c r="B99" s="54"/>
      <c r="C99" s="92" t="s">
        <v>12</v>
      </c>
      <c r="D99" s="103"/>
      <c r="E99" s="89"/>
      <c r="F99" s="90"/>
      <c r="G99" s="97"/>
      <c r="H99" s="31" t="s">
        <v>83</v>
      </c>
      <c r="I99" s="45">
        <v>1000000</v>
      </c>
      <c r="J99" s="115"/>
      <c r="K99" s="356"/>
      <c r="L99" s="292"/>
    </row>
    <row r="100" spans="1:12" s="102" customFormat="1" ht="17.25" customHeight="1">
      <c r="A100" s="101"/>
      <c r="B100" s="54"/>
      <c r="C100" s="104"/>
      <c r="D100" s="105"/>
      <c r="E100" s="89"/>
      <c r="F100" s="90"/>
      <c r="G100" s="97"/>
      <c r="H100" s="31" t="s">
        <v>84</v>
      </c>
      <c r="I100" s="45">
        <v>3000000</v>
      </c>
      <c r="J100" s="115"/>
      <c r="K100" s="356"/>
      <c r="L100" s="292"/>
    </row>
    <row r="101" spans="1:12" s="102" customFormat="1" ht="17.25" customHeight="1">
      <c r="A101" s="101"/>
      <c r="B101" s="54"/>
      <c r="C101" s="87"/>
      <c r="D101" s="105"/>
      <c r="E101" s="89"/>
      <c r="F101" s="90"/>
      <c r="G101" s="10"/>
      <c r="H101" s="31" t="s">
        <v>85</v>
      </c>
      <c r="I101" s="45">
        <v>3000000</v>
      </c>
      <c r="J101" s="115"/>
      <c r="K101" s="356"/>
      <c r="L101" s="292"/>
    </row>
    <row r="102" spans="1:12" s="102" customFormat="1" ht="17.25" customHeight="1">
      <c r="A102" s="101"/>
      <c r="B102" s="54"/>
      <c r="C102" s="87"/>
      <c r="D102" s="106"/>
      <c r="E102" s="89"/>
      <c r="F102" s="90"/>
      <c r="G102" s="10"/>
      <c r="H102" s="31" t="s">
        <v>86</v>
      </c>
      <c r="I102" s="45">
        <v>5000000</v>
      </c>
      <c r="J102" s="115"/>
      <c r="K102" s="356"/>
      <c r="L102" s="292"/>
    </row>
    <row r="103" spans="1:12" s="102" customFormat="1" ht="17.25" customHeight="1">
      <c r="A103" s="101"/>
      <c r="B103" s="54"/>
      <c r="C103" s="105"/>
      <c r="D103" s="103"/>
      <c r="E103" s="89"/>
      <c r="F103" s="90"/>
      <c r="G103" s="10"/>
      <c r="H103" s="31" t="s">
        <v>87</v>
      </c>
      <c r="I103" s="45">
        <v>5000000</v>
      </c>
      <c r="J103" s="115"/>
      <c r="K103" s="356"/>
      <c r="L103" s="292"/>
    </row>
    <row r="104" spans="1:12" s="102" customFormat="1" ht="17.25" customHeight="1">
      <c r="A104" s="101"/>
      <c r="B104" s="54"/>
      <c r="C104" s="87"/>
      <c r="D104" s="103"/>
      <c r="E104" s="89"/>
      <c r="F104" s="90"/>
      <c r="G104" s="10"/>
      <c r="H104" s="31" t="s">
        <v>88</v>
      </c>
      <c r="I104" s="45">
        <v>6000000</v>
      </c>
      <c r="J104" s="115"/>
      <c r="K104" s="356"/>
      <c r="L104" s="292"/>
    </row>
    <row r="105" spans="1:12" s="102" customFormat="1" ht="17.25" customHeight="1">
      <c r="A105" s="101"/>
      <c r="B105" s="54"/>
      <c r="C105" s="87"/>
      <c r="D105" s="103"/>
      <c r="E105" s="89"/>
      <c r="F105" s="90"/>
      <c r="G105" s="10"/>
      <c r="H105" s="31" t="s">
        <v>54</v>
      </c>
      <c r="I105" s="45">
        <v>6000000</v>
      </c>
      <c r="J105" s="115"/>
      <c r="K105" s="356"/>
      <c r="L105" s="292"/>
    </row>
    <row r="106" spans="1:12" s="102" customFormat="1" ht="17.25" customHeight="1">
      <c r="A106" s="101"/>
      <c r="B106" s="54"/>
      <c r="C106" s="87"/>
      <c r="D106" s="103"/>
      <c r="E106" s="89"/>
      <c r="F106" s="90"/>
      <c r="G106" s="10"/>
      <c r="H106" s="31" t="s">
        <v>137</v>
      </c>
      <c r="I106" s="45">
        <v>8000000</v>
      </c>
      <c r="J106" s="115"/>
      <c r="K106" s="356"/>
      <c r="L106" s="292"/>
    </row>
    <row r="107" spans="1:12" s="102" customFormat="1" ht="17.25" customHeight="1">
      <c r="A107" s="101"/>
      <c r="B107" s="54"/>
      <c r="C107" s="87"/>
      <c r="D107" s="103"/>
      <c r="E107" s="89"/>
      <c r="F107" s="90"/>
      <c r="G107" s="10"/>
      <c r="H107" s="31" t="s">
        <v>123</v>
      </c>
      <c r="I107" s="45">
        <v>8000000</v>
      </c>
      <c r="J107" s="115"/>
      <c r="K107" s="356"/>
      <c r="L107" s="292"/>
    </row>
    <row r="108" spans="1:12" s="102" customFormat="1" ht="17.25" customHeight="1">
      <c r="A108" s="101"/>
      <c r="B108" s="55"/>
      <c r="C108" s="107"/>
      <c r="D108" s="108"/>
      <c r="E108" s="109"/>
      <c r="F108" s="110"/>
      <c r="G108" s="12"/>
      <c r="H108" s="32"/>
      <c r="I108" s="46"/>
      <c r="J108" s="116"/>
      <c r="K108" s="357"/>
      <c r="L108" s="292"/>
    </row>
    <row r="109" spans="1:12" s="68" customFormat="1" ht="17.25" customHeight="1">
      <c r="A109" s="51"/>
      <c r="B109" s="128" t="s">
        <v>213</v>
      </c>
      <c r="C109" s="123" t="s">
        <v>121</v>
      </c>
      <c r="D109" s="29" t="s">
        <v>53</v>
      </c>
      <c r="E109" s="132">
        <v>18314352</v>
      </c>
      <c r="F109" s="5">
        <v>14984470</v>
      </c>
      <c r="G109" s="155">
        <f>SUM(I109:I116)</f>
        <v>13319529</v>
      </c>
      <c r="H109" s="24" t="s">
        <v>18</v>
      </c>
      <c r="I109" s="44">
        <v>1664941</v>
      </c>
      <c r="J109" s="134" t="s">
        <v>87</v>
      </c>
      <c r="K109" s="353" t="s">
        <v>49</v>
      </c>
      <c r="L109" s="292"/>
    </row>
    <row r="110" spans="1:12" s="68" customFormat="1" ht="17.25" customHeight="1">
      <c r="A110" s="51"/>
      <c r="B110" s="62"/>
      <c r="C110" s="56" t="s">
        <v>112</v>
      </c>
      <c r="D110" s="15" t="s">
        <v>13</v>
      </c>
      <c r="E110" s="17"/>
      <c r="F110" s="4"/>
      <c r="G110" s="10"/>
      <c r="H110" s="24" t="s">
        <v>81</v>
      </c>
      <c r="I110" s="44">
        <v>1664941</v>
      </c>
      <c r="J110" s="26"/>
      <c r="K110" s="358" t="s">
        <v>130</v>
      </c>
      <c r="L110" s="292"/>
    </row>
    <row r="111" spans="1:12" s="68" customFormat="1" ht="17.25" customHeight="1">
      <c r="A111" s="51"/>
      <c r="B111" s="62"/>
      <c r="C111" s="56" t="s">
        <v>122</v>
      </c>
      <c r="D111" s="15" t="s">
        <v>28</v>
      </c>
      <c r="E111" s="17"/>
      <c r="F111" s="4"/>
      <c r="G111" s="10"/>
      <c r="H111" s="24" t="s">
        <v>82</v>
      </c>
      <c r="I111" s="44">
        <v>1664941</v>
      </c>
      <c r="J111" s="26"/>
      <c r="K111" s="353" t="s">
        <v>120</v>
      </c>
      <c r="L111" s="292"/>
    </row>
    <row r="112" spans="1:12" s="68" customFormat="1" ht="17.25" customHeight="1">
      <c r="A112" s="51"/>
      <c r="B112" s="129"/>
      <c r="C112" s="92" t="s">
        <v>12</v>
      </c>
      <c r="D112" s="69"/>
      <c r="E112" s="17"/>
      <c r="F112" s="4"/>
      <c r="G112" s="10"/>
      <c r="H112" s="24" t="s">
        <v>83</v>
      </c>
      <c r="I112" s="44">
        <v>1664941</v>
      </c>
      <c r="J112" s="26"/>
      <c r="K112" s="353"/>
      <c r="L112" s="292"/>
    </row>
    <row r="113" spans="1:12" s="68" customFormat="1" ht="17.25" customHeight="1">
      <c r="A113" s="51"/>
      <c r="B113" s="62"/>
      <c r="C113" s="69"/>
      <c r="D113" s="69"/>
      <c r="E113" s="17"/>
      <c r="F113" s="4"/>
      <c r="G113" s="10"/>
      <c r="H113" s="24" t="s">
        <v>84</v>
      </c>
      <c r="I113" s="44">
        <v>1664941</v>
      </c>
      <c r="J113" s="26"/>
      <c r="K113" s="358"/>
      <c r="L113" s="292"/>
    </row>
    <row r="114" spans="1:12" s="68" customFormat="1" ht="17.25" customHeight="1">
      <c r="A114" s="51"/>
      <c r="B114" s="62"/>
      <c r="C114" s="69"/>
      <c r="D114" s="61"/>
      <c r="E114" s="17"/>
      <c r="F114" s="4"/>
      <c r="G114" s="10"/>
      <c r="H114" s="24" t="s">
        <v>85</v>
      </c>
      <c r="I114" s="44">
        <v>1664941</v>
      </c>
      <c r="J114" s="26"/>
      <c r="K114" s="353"/>
      <c r="L114" s="292"/>
    </row>
    <row r="115" spans="1:12" s="68" customFormat="1" ht="17.25" customHeight="1">
      <c r="A115" s="51"/>
      <c r="B115" s="62"/>
      <c r="C115" s="56"/>
      <c r="D115" s="61"/>
      <c r="E115" s="17"/>
      <c r="F115" s="4"/>
      <c r="G115" s="10"/>
      <c r="H115" s="24" t="s">
        <v>86</v>
      </c>
      <c r="I115" s="44">
        <v>1664941</v>
      </c>
      <c r="J115" s="26"/>
      <c r="K115" s="353"/>
      <c r="L115" s="292"/>
    </row>
    <row r="116" spans="1:12" s="68" customFormat="1" ht="17.25" customHeight="1">
      <c r="A116" s="51"/>
      <c r="B116" s="62"/>
      <c r="C116" s="56"/>
      <c r="D116" s="61"/>
      <c r="E116" s="17"/>
      <c r="F116" s="4"/>
      <c r="G116" s="10"/>
      <c r="H116" s="24" t="s">
        <v>87</v>
      </c>
      <c r="I116" s="44">
        <v>1664942</v>
      </c>
      <c r="J116" s="26"/>
      <c r="K116" s="353"/>
      <c r="L116" s="292"/>
    </row>
    <row r="117" spans="1:12" s="68" customFormat="1" ht="17.25" customHeight="1">
      <c r="A117" s="51"/>
      <c r="B117" s="130"/>
      <c r="C117" s="60"/>
      <c r="D117" s="122"/>
      <c r="E117" s="159"/>
      <c r="F117" s="14"/>
      <c r="G117" s="12"/>
      <c r="H117" s="39"/>
      <c r="I117" s="23"/>
      <c r="J117" s="145"/>
      <c r="K117" s="354"/>
      <c r="L117" s="292"/>
    </row>
    <row r="118" spans="1:12" s="68" customFormat="1" ht="17.25" customHeight="1">
      <c r="A118" s="51"/>
      <c r="B118" s="128" t="s">
        <v>214</v>
      </c>
      <c r="C118" s="134" t="s">
        <v>22</v>
      </c>
      <c r="D118" s="133" t="s">
        <v>114</v>
      </c>
      <c r="E118" s="119">
        <v>23558542</v>
      </c>
      <c r="F118" s="119">
        <v>21401006</v>
      </c>
      <c r="G118" s="155">
        <f>19820993+1580013+2157536</f>
        <v>23558542</v>
      </c>
      <c r="H118" s="30" t="s">
        <v>18</v>
      </c>
      <c r="I118" s="117">
        <v>1963212</v>
      </c>
      <c r="J118" s="118" t="s">
        <v>123</v>
      </c>
      <c r="K118" s="352" t="s">
        <v>20</v>
      </c>
      <c r="L118" s="292"/>
    </row>
    <row r="119" spans="1:12" s="68" customFormat="1" ht="17.25" customHeight="1">
      <c r="A119" s="51"/>
      <c r="B119" s="62"/>
      <c r="C119" s="27" t="s">
        <v>11</v>
      </c>
      <c r="D119" s="42" t="s">
        <v>134</v>
      </c>
      <c r="E119" s="7"/>
      <c r="F119" s="7"/>
      <c r="G119" s="10"/>
      <c r="H119" s="24" t="s">
        <v>81</v>
      </c>
      <c r="I119" s="44">
        <v>1963212</v>
      </c>
      <c r="J119" s="26"/>
      <c r="K119" s="353" t="s">
        <v>124</v>
      </c>
      <c r="L119" s="292"/>
    </row>
    <row r="120" spans="1:12" s="68" customFormat="1" ht="17.25" customHeight="1">
      <c r="A120" s="51"/>
      <c r="B120" s="62"/>
      <c r="C120" s="27" t="s">
        <v>23</v>
      </c>
      <c r="D120" s="42" t="s">
        <v>115</v>
      </c>
      <c r="E120" s="7"/>
      <c r="F120" s="7"/>
      <c r="G120" s="10"/>
      <c r="H120" s="24" t="s">
        <v>82</v>
      </c>
      <c r="I120" s="44">
        <v>1963212</v>
      </c>
      <c r="J120" s="26"/>
      <c r="K120" s="353" t="s">
        <v>125</v>
      </c>
      <c r="L120" s="292"/>
    </row>
    <row r="121" spans="1:12" s="68" customFormat="1" ht="17.25" customHeight="1">
      <c r="A121" s="51"/>
      <c r="B121" s="62"/>
      <c r="C121" s="27" t="s">
        <v>25</v>
      </c>
      <c r="D121" s="42" t="s">
        <v>116</v>
      </c>
      <c r="E121" s="7"/>
      <c r="F121" s="7"/>
      <c r="G121" s="10"/>
      <c r="H121" s="24" t="s">
        <v>83</v>
      </c>
      <c r="I121" s="44">
        <v>1963212</v>
      </c>
      <c r="J121" s="26"/>
      <c r="K121" s="353" t="s">
        <v>126</v>
      </c>
      <c r="L121" s="292"/>
    </row>
    <row r="122" spans="1:12" s="68" customFormat="1" ht="17.25" customHeight="1">
      <c r="A122" s="51"/>
      <c r="B122" s="129"/>
      <c r="C122" s="27" t="s">
        <v>26</v>
      </c>
      <c r="D122" s="42" t="s">
        <v>117</v>
      </c>
      <c r="E122" s="7"/>
      <c r="F122" s="7"/>
      <c r="G122" s="10"/>
      <c r="H122" s="24" t="s">
        <v>84</v>
      </c>
      <c r="I122" s="44">
        <v>1963212</v>
      </c>
      <c r="J122" s="26"/>
      <c r="K122" s="353"/>
      <c r="L122" s="292"/>
    </row>
    <row r="123" spans="1:12" s="68" customFormat="1" ht="17.25" customHeight="1">
      <c r="A123" s="51"/>
      <c r="B123" s="62"/>
      <c r="C123" s="27" t="s">
        <v>92</v>
      </c>
      <c r="D123" s="70"/>
      <c r="E123" s="7"/>
      <c r="F123" s="7"/>
      <c r="G123" s="10"/>
      <c r="H123" s="24" t="s">
        <v>85</v>
      </c>
      <c r="I123" s="44">
        <v>1963212</v>
      </c>
      <c r="J123" s="26"/>
      <c r="K123" s="353"/>
      <c r="L123" s="292"/>
    </row>
    <row r="124" spans="1:12" s="68" customFormat="1" ht="17.25" customHeight="1">
      <c r="A124" s="51"/>
      <c r="B124" s="62"/>
      <c r="C124" s="342" t="s">
        <v>148</v>
      </c>
      <c r="D124" s="70"/>
      <c r="E124" s="7"/>
      <c r="F124" s="7"/>
      <c r="G124" s="10"/>
      <c r="H124" s="24" t="s">
        <v>86</v>
      </c>
      <c r="I124" s="44">
        <v>1963212</v>
      </c>
      <c r="J124" s="26"/>
      <c r="K124" s="353"/>
      <c r="L124" s="292"/>
    </row>
    <row r="125" spans="1:12" s="68" customFormat="1" ht="17.25" customHeight="1">
      <c r="A125" s="51"/>
      <c r="B125" s="62"/>
      <c r="C125" s="93" t="s">
        <v>147</v>
      </c>
      <c r="D125" s="42"/>
      <c r="E125" s="7"/>
      <c r="F125" s="7"/>
      <c r="G125" s="10"/>
      <c r="H125" s="24" t="s">
        <v>87</v>
      </c>
      <c r="I125" s="44">
        <v>1963212</v>
      </c>
      <c r="J125" s="26"/>
      <c r="K125" s="353"/>
      <c r="L125" s="292"/>
    </row>
    <row r="126" spans="1:12" s="68" customFormat="1" ht="17.25" customHeight="1">
      <c r="A126" s="51"/>
      <c r="B126" s="62"/>
      <c r="C126" s="93" t="s">
        <v>132</v>
      </c>
      <c r="D126" s="42"/>
      <c r="E126" s="7"/>
      <c r="F126" s="7"/>
      <c r="G126" s="10"/>
      <c r="H126" s="24" t="s">
        <v>88</v>
      </c>
      <c r="I126" s="44">
        <v>1963212</v>
      </c>
      <c r="J126" s="26"/>
      <c r="K126" s="353"/>
      <c r="L126" s="292"/>
    </row>
    <row r="127" spans="1:12" s="68" customFormat="1" ht="17.25" customHeight="1">
      <c r="A127" s="51"/>
      <c r="B127" s="62"/>
      <c r="C127" s="63"/>
      <c r="D127" s="42"/>
      <c r="E127" s="7"/>
      <c r="F127" s="7"/>
      <c r="G127" s="10"/>
      <c r="H127" s="24" t="s">
        <v>54</v>
      </c>
      <c r="I127" s="44">
        <v>1963212</v>
      </c>
      <c r="J127" s="26"/>
      <c r="K127" s="353"/>
      <c r="L127" s="292"/>
    </row>
    <row r="128" spans="1:12" s="68" customFormat="1" ht="17.25" customHeight="1">
      <c r="A128" s="51"/>
      <c r="B128" s="62"/>
      <c r="C128" s="63"/>
      <c r="D128" s="42"/>
      <c r="E128" s="7"/>
      <c r="F128" s="7"/>
      <c r="G128" s="10"/>
      <c r="H128" s="24" t="s">
        <v>137</v>
      </c>
      <c r="I128" s="44">
        <v>1963212</v>
      </c>
      <c r="J128" s="26"/>
      <c r="K128" s="353"/>
      <c r="L128" s="292"/>
    </row>
    <row r="129" spans="1:12" s="68" customFormat="1" ht="17.25" customHeight="1">
      <c r="A129" s="51"/>
      <c r="B129" s="62"/>
      <c r="C129" s="63"/>
      <c r="D129" s="42"/>
      <c r="E129" s="7"/>
      <c r="F129" s="7"/>
      <c r="G129" s="10"/>
      <c r="H129" s="24" t="s">
        <v>123</v>
      </c>
      <c r="I129" s="44">
        <v>1963210</v>
      </c>
      <c r="J129" s="26"/>
      <c r="K129" s="353"/>
      <c r="L129" s="292"/>
    </row>
    <row r="130" spans="1:12" s="68" customFormat="1" ht="0.75" customHeight="1">
      <c r="A130" s="51"/>
      <c r="B130" s="130"/>
      <c r="C130" s="136"/>
      <c r="D130" s="43"/>
      <c r="E130" s="13"/>
      <c r="F130" s="13"/>
      <c r="G130" s="12"/>
      <c r="H130" s="39"/>
      <c r="I130" s="23"/>
      <c r="J130" s="41"/>
      <c r="K130" s="354"/>
      <c r="L130" s="292"/>
    </row>
    <row r="131" spans="1:12" s="68" customFormat="1" ht="17.25" customHeight="1">
      <c r="A131" s="138"/>
      <c r="B131" s="62" t="s">
        <v>142</v>
      </c>
      <c r="C131" s="24" t="s">
        <v>22</v>
      </c>
      <c r="D131" s="144" t="s">
        <v>114</v>
      </c>
      <c r="E131" s="4">
        <v>39264384</v>
      </c>
      <c r="F131" s="4">
        <v>17391952.42</v>
      </c>
      <c r="G131" s="10">
        <f>6960840+6761512+324338+536199+522553+613953+1672557.42+11500000+2820744.58+733929</f>
        <v>32446626</v>
      </c>
      <c r="H131" s="24" t="s">
        <v>82</v>
      </c>
      <c r="I131" s="44">
        <v>3926438.4</v>
      </c>
      <c r="J131" s="28" t="s">
        <v>123</v>
      </c>
      <c r="K131" s="353" t="s">
        <v>20</v>
      </c>
      <c r="L131" s="292"/>
    </row>
    <row r="132" spans="1:12" s="68" customFormat="1" ht="17.25" customHeight="1">
      <c r="A132" s="138"/>
      <c r="B132" s="62"/>
      <c r="C132" s="24" t="s">
        <v>11</v>
      </c>
      <c r="D132" s="144" t="s">
        <v>134</v>
      </c>
      <c r="E132" s="4"/>
      <c r="F132" s="4"/>
      <c r="G132" s="10"/>
      <c r="H132" s="24" t="s">
        <v>83</v>
      </c>
      <c r="I132" s="44">
        <v>3926438.4</v>
      </c>
      <c r="J132" s="114"/>
      <c r="K132" s="353" t="s">
        <v>124</v>
      </c>
      <c r="L132" s="292"/>
    </row>
    <row r="133" spans="1:12" s="68" customFormat="1" ht="17.25" customHeight="1">
      <c r="A133" s="131"/>
      <c r="B133" s="62"/>
      <c r="C133" s="24" t="s">
        <v>23</v>
      </c>
      <c r="D133" s="144" t="s">
        <v>115</v>
      </c>
      <c r="E133" s="4"/>
      <c r="F133" s="4"/>
      <c r="G133" s="10"/>
      <c r="H133" s="24" t="s">
        <v>84</v>
      </c>
      <c r="I133" s="44">
        <v>3926438.4</v>
      </c>
      <c r="J133" s="114"/>
      <c r="K133" s="353" t="s">
        <v>127</v>
      </c>
      <c r="L133" s="292"/>
    </row>
    <row r="134" spans="1:12" s="68" customFormat="1" ht="17.25" customHeight="1">
      <c r="A134" s="131"/>
      <c r="B134" s="62"/>
      <c r="C134" s="24" t="s">
        <v>25</v>
      </c>
      <c r="D134" s="144" t="s">
        <v>116</v>
      </c>
      <c r="E134" s="4"/>
      <c r="F134" s="4"/>
      <c r="G134" s="10"/>
      <c r="H134" s="24" t="s">
        <v>85</v>
      </c>
      <c r="I134" s="44">
        <v>3926438.4</v>
      </c>
      <c r="J134" s="114"/>
      <c r="K134" s="353" t="s">
        <v>126</v>
      </c>
      <c r="L134" s="292"/>
    </row>
    <row r="135" spans="1:12" s="68" customFormat="1" ht="17.25" customHeight="1">
      <c r="A135" s="131"/>
      <c r="B135" s="129"/>
      <c r="C135" s="24" t="s">
        <v>26</v>
      </c>
      <c r="D135" s="144" t="s">
        <v>117</v>
      </c>
      <c r="E135" s="4"/>
      <c r="F135" s="4"/>
      <c r="G135" s="10"/>
      <c r="H135" s="24" t="s">
        <v>86</v>
      </c>
      <c r="I135" s="44">
        <v>3926438.4</v>
      </c>
      <c r="J135" s="114"/>
      <c r="K135" s="353" t="s">
        <v>243</v>
      </c>
      <c r="L135" s="292"/>
    </row>
    <row r="136" spans="1:12" s="68" customFormat="1" ht="17.25" customHeight="1">
      <c r="A136" s="131"/>
      <c r="B136" s="129"/>
      <c r="C136" s="24" t="s">
        <v>92</v>
      </c>
      <c r="D136" s="131"/>
      <c r="E136" s="4"/>
      <c r="F136" s="4"/>
      <c r="G136" s="10"/>
      <c r="H136" s="24" t="s">
        <v>87</v>
      </c>
      <c r="I136" s="44">
        <v>3926438.4</v>
      </c>
      <c r="J136" s="114"/>
      <c r="K136" s="353" t="s">
        <v>244</v>
      </c>
      <c r="L136" s="292"/>
    </row>
    <row r="137" spans="1:12" s="68" customFormat="1" ht="17.25" customHeight="1">
      <c r="A137" s="131"/>
      <c r="B137" s="62"/>
      <c r="C137" s="343" t="s">
        <v>148</v>
      </c>
      <c r="D137" s="131"/>
      <c r="E137" s="4"/>
      <c r="F137" s="4"/>
      <c r="G137" s="10"/>
      <c r="H137" s="24" t="s">
        <v>88</v>
      </c>
      <c r="I137" s="44">
        <v>3926438.4</v>
      </c>
      <c r="J137" s="114"/>
      <c r="K137" s="353" t="s">
        <v>246</v>
      </c>
      <c r="L137" s="292"/>
    </row>
    <row r="138" spans="1:12" s="68" customFormat="1" ht="17.25" customHeight="1">
      <c r="A138" s="131"/>
      <c r="B138" s="62"/>
      <c r="C138" s="142" t="s">
        <v>147</v>
      </c>
      <c r="D138" s="144"/>
      <c r="E138" s="4"/>
      <c r="F138" s="4"/>
      <c r="G138" s="10"/>
      <c r="H138" s="24" t="s">
        <v>54</v>
      </c>
      <c r="I138" s="44">
        <v>3926438.4</v>
      </c>
      <c r="J138" s="114"/>
      <c r="K138" s="353"/>
      <c r="L138" s="292"/>
    </row>
    <row r="139" spans="1:12" s="68" customFormat="1" ht="17.25" customHeight="1">
      <c r="A139" s="131"/>
      <c r="B139" s="62"/>
      <c r="C139" s="142" t="s">
        <v>132</v>
      </c>
      <c r="D139" s="144"/>
      <c r="E139" s="4"/>
      <c r="F139" s="4"/>
      <c r="G139" s="10"/>
      <c r="H139" s="24" t="s">
        <v>137</v>
      </c>
      <c r="I139" s="44">
        <v>3926438.4</v>
      </c>
      <c r="J139" s="114"/>
      <c r="K139" s="355"/>
      <c r="L139" s="292"/>
    </row>
    <row r="140" spans="1:12" s="68" customFormat="1" ht="17.25" customHeight="1">
      <c r="A140" s="131"/>
      <c r="B140" s="62"/>
      <c r="C140" s="143"/>
      <c r="D140" s="144"/>
      <c r="E140" s="4"/>
      <c r="F140" s="4"/>
      <c r="G140" s="10"/>
      <c r="H140" s="24" t="s">
        <v>123</v>
      </c>
      <c r="I140" s="44">
        <v>3926438.4</v>
      </c>
      <c r="J140" s="114"/>
      <c r="K140" s="355"/>
      <c r="L140" s="292"/>
    </row>
    <row r="141" spans="2:12" s="68" customFormat="1" ht="6.75" customHeight="1">
      <c r="B141" s="130"/>
      <c r="C141" s="60"/>
      <c r="D141" s="122"/>
      <c r="E141" s="22"/>
      <c r="F141" s="14"/>
      <c r="G141" s="12"/>
      <c r="H141" s="39"/>
      <c r="I141" s="23"/>
      <c r="J141" s="41"/>
      <c r="K141" s="354"/>
      <c r="L141" s="292"/>
    </row>
    <row r="142" spans="1:12" s="68" customFormat="1" ht="17.25" customHeight="1">
      <c r="A142" s="51"/>
      <c r="B142" s="62" t="s">
        <v>215</v>
      </c>
      <c r="C142" s="56" t="s">
        <v>108</v>
      </c>
      <c r="D142" s="190" t="s">
        <v>133</v>
      </c>
      <c r="E142" s="17">
        <v>44966188</v>
      </c>
      <c r="F142" s="4">
        <v>23990727.01</v>
      </c>
      <c r="G142" s="10">
        <f>374154+11985115+5000000+2000000+400000+1918611+518529+1112052+682266.01+3016475.99+2000000+2300000+13658985</f>
        <v>44966188</v>
      </c>
      <c r="H142" s="24" t="s">
        <v>18</v>
      </c>
      <c r="I142" s="44">
        <v>0</v>
      </c>
      <c r="J142" s="28" t="s">
        <v>123</v>
      </c>
      <c r="K142" s="353" t="s">
        <v>128</v>
      </c>
      <c r="L142" s="292"/>
    </row>
    <row r="143" spans="1:12" s="68" customFormat="1" ht="17.25" customHeight="1">
      <c r="A143" s="51"/>
      <c r="B143" s="62"/>
      <c r="C143" s="56" t="s">
        <v>109</v>
      </c>
      <c r="D143" s="42" t="s">
        <v>134</v>
      </c>
      <c r="E143" s="17"/>
      <c r="F143" s="4"/>
      <c r="G143" s="10"/>
      <c r="H143" s="24" t="s">
        <v>81</v>
      </c>
      <c r="I143" s="44">
        <v>3747183</v>
      </c>
      <c r="J143" s="26"/>
      <c r="K143" s="359">
        <v>321020262900009</v>
      </c>
      <c r="L143" s="292"/>
    </row>
    <row r="144" spans="1:12" s="68" customFormat="1" ht="17.25" customHeight="1">
      <c r="A144" s="51"/>
      <c r="B144" s="62"/>
      <c r="C144" s="56" t="s">
        <v>110</v>
      </c>
      <c r="D144" s="42" t="s">
        <v>115</v>
      </c>
      <c r="E144" s="17"/>
      <c r="F144" s="4"/>
      <c r="G144" s="10"/>
      <c r="H144" s="24" t="s">
        <v>82</v>
      </c>
      <c r="I144" s="44">
        <v>3747183</v>
      </c>
      <c r="J144" s="26"/>
      <c r="K144" s="359">
        <v>969600380543</v>
      </c>
      <c r="L144" s="292"/>
    </row>
    <row r="145" spans="1:12" s="68" customFormat="1" ht="17.25" customHeight="1">
      <c r="A145" s="51"/>
      <c r="B145" s="129"/>
      <c r="C145" s="56" t="s">
        <v>94</v>
      </c>
      <c r="D145" s="42" t="s">
        <v>135</v>
      </c>
      <c r="E145" s="17"/>
      <c r="F145" s="4"/>
      <c r="G145" s="10"/>
      <c r="H145" s="24" t="s">
        <v>83</v>
      </c>
      <c r="I145" s="44">
        <v>4163535</v>
      </c>
      <c r="J145" s="26"/>
      <c r="K145" s="353" t="s">
        <v>120</v>
      </c>
      <c r="L145" s="292"/>
    </row>
    <row r="146" spans="1:12" s="68" customFormat="1" ht="17.25" customHeight="1">
      <c r="A146" s="51"/>
      <c r="B146" s="129"/>
      <c r="D146" s="61" t="s">
        <v>136</v>
      </c>
      <c r="E146" s="17"/>
      <c r="F146" s="4"/>
      <c r="G146" s="10"/>
      <c r="H146" s="24" t="s">
        <v>84</v>
      </c>
      <c r="I146" s="44">
        <v>4163535</v>
      </c>
      <c r="J146" s="26"/>
      <c r="K146" s="353" t="s">
        <v>265</v>
      </c>
      <c r="L146" s="292"/>
    </row>
    <row r="147" spans="1:12" s="68" customFormat="1" ht="17.25" customHeight="1">
      <c r="A147" s="51"/>
      <c r="B147" s="62"/>
      <c r="D147" s="69"/>
      <c r="E147" s="17"/>
      <c r="F147" s="4"/>
      <c r="G147" s="10"/>
      <c r="H147" s="24" t="s">
        <v>85</v>
      </c>
      <c r="I147" s="44">
        <v>4163535</v>
      </c>
      <c r="J147" s="26"/>
      <c r="K147" s="353" t="s">
        <v>252</v>
      </c>
      <c r="L147" s="292"/>
    </row>
    <row r="148" spans="1:12" s="68" customFormat="1" ht="17.25" customHeight="1">
      <c r="A148" s="51"/>
      <c r="B148" s="62"/>
      <c r="C148" s="344" t="s">
        <v>205</v>
      </c>
      <c r="D148" s="69"/>
      <c r="E148" s="17"/>
      <c r="F148" s="4"/>
      <c r="G148" s="10"/>
      <c r="H148" s="24" t="s">
        <v>86</v>
      </c>
      <c r="I148" s="44">
        <v>4163535</v>
      </c>
      <c r="J148" s="26"/>
      <c r="K148" s="355"/>
      <c r="L148" s="292"/>
    </row>
    <row r="149" spans="1:12" s="68" customFormat="1" ht="17.25" customHeight="1">
      <c r="A149" s="51"/>
      <c r="B149" s="62"/>
      <c r="C149" s="56"/>
      <c r="D149" s="42"/>
      <c r="E149" s="17"/>
      <c r="F149" s="4"/>
      <c r="G149" s="10"/>
      <c r="H149" s="24" t="s">
        <v>87</v>
      </c>
      <c r="I149" s="44">
        <v>4163535</v>
      </c>
      <c r="J149" s="26"/>
      <c r="K149" s="353"/>
      <c r="L149" s="292"/>
    </row>
    <row r="150" spans="1:12" s="68" customFormat="1" ht="17.25" customHeight="1">
      <c r="A150" s="51"/>
      <c r="B150" s="62"/>
      <c r="C150" s="94" t="s">
        <v>147</v>
      </c>
      <c r="D150" s="42"/>
      <c r="E150" s="17"/>
      <c r="F150" s="4"/>
      <c r="G150" s="10"/>
      <c r="H150" s="24" t="s">
        <v>88</v>
      </c>
      <c r="I150" s="44">
        <v>4163535</v>
      </c>
      <c r="J150" s="26"/>
      <c r="K150" s="353"/>
      <c r="L150" s="292"/>
    </row>
    <row r="151" spans="1:12" s="68" customFormat="1" ht="17.25" customHeight="1">
      <c r="A151" s="51"/>
      <c r="B151" s="62"/>
      <c r="C151" s="94" t="s">
        <v>132</v>
      </c>
      <c r="D151" s="42"/>
      <c r="E151" s="17"/>
      <c r="F151" s="4"/>
      <c r="G151" s="10"/>
      <c r="H151" s="24" t="s">
        <v>54</v>
      </c>
      <c r="I151" s="44">
        <v>4163535</v>
      </c>
      <c r="J151" s="26"/>
      <c r="K151" s="353"/>
      <c r="L151" s="292"/>
    </row>
    <row r="152" spans="1:12" s="28" customFormat="1" ht="17.25" customHeight="1">
      <c r="A152" s="71"/>
      <c r="B152" s="62"/>
      <c r="C152" s="167"/>
      <c r="D152" s="42"/>
      <c r="E152" s="17"/>
      <c r="F152" s="4"/>
      <c r="G152" s="10"/>
      <c r="H152" s="24" t="s">
        <v>137</v>
      </c>
      <c r="I152" s="44">
        <v>4163535</v>
      </c>
      <c r="J152" s="26"/>
      <c r="K152" s="353"/>
      <c r="L152" s="293"/>
    </row>
    <row r="153" spans="1:12" s="68" customFormat="1" ht="17.25" customHeight="1">
      <c r="A153" s="51"/>
      <c r="B153" s="62"/>
      <c r="C153" s="94"/>
      <c r="D153" s="42"/>
      <c r="E153" s="17"/>
      <c r="F153" s="4"/>
      <c r="G153" s="10"/>
      <c r="H153" s="24" t="s">
        <v>123</v>
      </c>
      <c r="I153" s="44">
        <v>4163542</v>
      </c>
      <c r="J153" s="26"/>
      <c r="K153" s="353"/>
      <c r="L153" s="292"/>
    </row>
    <row r="154" spans="1:12" s="148" customFormat="1" ht="3.75" customHeight="1" thickBot="1">
      <c r="A154" s="146"/>
      <c r="B154" s="130"/>
      <c r="C154" s="95"/>
      <c r="D154" s="43"/>
      <c r="E154" s="13"/>
      <c r="F154" s="13"/>
      <c r="G154" s="12"/>
      <c r="H154" s="39"/>
      <c r="I154" s="23"/>
      <c r="J154" s="145"/>
      <c r="K154" s="354"/>
      <c r="L154" s="292"/>
    </row>
    <row r="155" spans="1:12" s="68" customFormat="1" ht="17.25" customHeight="1">
      <c r="A155" s="51" t="s">
        <v>189</v>
      </c>
      <c r="B155" s="62" t="s">
        <v>143</v>
      </c>
      <c r="C155" s="56" t="s">
        <v>108</v>
      </c>
      <c r="D155" s="61" t="s">
        <v>201</v>
      </c>
      <c r="E155" s="17">
        <v>50000000</v>
      </c>
      <c r="F155" s="4">
        <v>50000000</v>
      </c>
      <c r="G155" s="308">
        <v>50000000</v>
      </c>
      <c r="H155" s="24" t="s">
        <v>82</v>
      </c>
      <c r="I155" s="44">
        <v>2000000</v>
      </c>
      <c r="J155" s="26" t="s">
        <v>172</v>
      </c>
      <c r="K155" s="353" t="s">
        <v>200</v>
      </c>
      <c r="L155" s="292"/>
    </row>
    <row r="156" spans="1:12" s="68" customFormat="1" ht="17.25" customHeight="1">
      <c r="A156" s="51"/>
      <c r="B156" s="62"/>
      <c r="C156" s="56" t="s">
        <v>109</v>
      </c>
      <c r="D156" s="187" t="s">
        <v>198</v>
      </c>
      <c r="E156" s="17"/>
      <c r="F156" s="4"/>
      <c r="G156" s="309"/>
      <c r="H156" s="24" t="s">
        <v>83</v>
      </c>
      <c r="I156" s="44">
        <v>3000000</v>
      </c>
      <c r="J156" s="26"/>
      <c r="K156" s="353" t="s">
        <v>247</v>
      </c>
      <c r="L156" s="292"/>
    </row>
    <row r="157" spans="1:12" s="68" customFormat="1" ht="17.25" customHeight="1">
      <c r="A157" s="51"/>
      <c r="B157" s="62"/>
      <c r="C157" s="56" t="s">
        <v>110</v>
      </c>
      <c r="D157" s="69"/>
      <c r="E157" s="17"/>
      <c r="F157" s="4"/>
      <c r="G157" s="310"/>
      <c r="H157" s="24" t="s">
        <v>84</v>
      </c>
      <c r="I157" s="44">
        <v>5000000</v>
      </c>
      <c r="J157" s="26"/>
      <c r="K157" s="360">
        <v>919600593350</v>
      </c>
      <c r="L157" s="292"/>
    </row>
    <row r="158" spans="1:12" s="68" customFormat="1" ht="17.25" customHeight="1">
      <c r="A158" s="51"/>
      <c r="B158" s="62"/>
      <c r="C158" s="56" t="s">
        <v>94</v>
      </c>
      <c r="D158" s="69"/>
      <c r="E158" s="17"/>
      <c r="F158" s="4"/>
      <c r="G158" s="10"/>
      <c r="H158" s="24" t="s">
        <v>85</v>
      </c>
      <c r="I158" s="44">
        <v>5000000</v>
      </c>
      <c r="J158" s="26"/>
      <c r="K158" s="353" t="s">
        <v>199</v>
      </c>
      <c r="L158" s="292"/>
    </row>
    <row r="159" spans="1:12" s="68" customFormat="1" ht="17.25" customHeight="1">
      <c r="A159" s="51"/>
      <c r="B159" s="62"/>
      <c r="C159" s="56"/>
      <c r="D159" s="61"/>
      <c r="E159" s="17"/>
      <c r="F159" s="4"/>
      <c r="G159" s="10"/>
      <c r="H159" s="24" t="s">
        <v>86</v>
      </c>
      <c r="I159" s="44">
        <v>5000000</v>
      </c>
      <c r="J159" s="26"/>
      <c r="K159" s="353"/>
      <c r="L159" s="292"/>
    </row>
    <row r="160" spans="1:12" s="68" customFormat="1" ht="17.25" customHeight="1">
      <c r="A160" s="51"/>
      <c r="B160" s="130"/>
      <c r="C160" s="363" t="s">
        <v>193</v>
      </c>
      <c r="D160" s="122"/>
      <c r="E160" s="159"/>
      <c r="F160" s="14"/>
      <c r="G160" s="12"/>
      <c r="H160" s="39" t="s">
        <v>87</v>
      </c>
      <c r="I160" s="23">
        <v>5000000</v>
      </c>
      <c r="J160" s="145"/>
      <c r="K160" s="354"/>
      <c r="L160" s="292"/>
    </row>
    <row r="161" spans="1:12" s="68" customFormat="1" ht="17.25" customHeight="1">
      <c r="A161" s="51"/>
      <c r="B161" s="62"/>
      <c r="D161" s="61"/>
      <c r="E161" s="17"/>
      <c r="F161" s="4"/>
      <c r="G161" s="10"/>
      <c r="H161" s="24" t="s">
        <v>88</v>
      </c>
      <c r="I161" s="44">
        <v>5000000</v>
      </c>
      <c r="J161" s="26"/>
      <c r="K161" s="353"/>
      <c r="L161" s="292"/>
    </row>
    <row r="162" spans="1:12" s="68" customFormat="1" ht="17.25" customHeight="1">
      <c r="A162" s="51"/>
      <c r="B162" s="62"/>
      <c r="C162" s="143"/>
      <c r="D162" s="61"/>
      <c r="E162" s="17"/>
      <c r="F162" s="4"/>
      <c r="G162" s="10"/>
      <c r="H162" s="24" t="s">
        <v>54</v>
      </c>
      <c r="I162" s="44">
        <v>5000000</v>
      </c>
      <c r="J162" s="26"/>
      <c r="K162" s="353"/>
      <c r="L162" s="292"/>
    </row>
    <row r="163" spans="1:12" s="68" customFormat="1" ht="17.25" customHeight="1">
      <c r="A163" s="51"/>
      <c r="B163" s="62"/>
      <c r="C163" s="184"/>
      <c r="D163" s="61"/>
      <c r="E163" s="17"/>
      <c r="F163" s="4"/>
      <c r="G163" s="10"/>
      <c r="H163" s="24" t="s">
        <v>137</v>
      </c>
      <c r="I163" s="44">
        <v>5000000</v>
      </c>
      <c r="J163" s="26"/>
      <c r="K163" s="353"/>
      <c r="L163" s="292"/>
    </row>
    <row r="164" spans="1:12" s="68" customFormat="1" ht="17.25" customHeight="1">
      <c r="A164" s="51"/>
      <c r="B164" s="62"/>
      <c r="C164" s="143"/>
      <c r="D164" s="61"/>
      <c r="E164" s="17"/>
      <c r="F164" s="4"/>
      <c r="G164" s="10"/>
      <c r="H164" s="24" t="s">
        <v>123</v>
      </c>
      <c r="I164" s="44">
        <v>5000000</v>
      </c>
      <c r="J164" s="26"/>
      <c r="K164" s="353"/>
      <c r="L164" s="292"/>
    </row>
    <row r="165" spans="1:12" s="68" customFormat="1" ht="17.25" customHeight="1">
      <c r="A165" s="51"/>
      <c r="B165" s="62"/>
      <c r="C165" s="141"/>
      <c r="D165" s="61"/>
      <c r="E165" s="17"/>
      <c r="F165" s="4"/>
      <c r="G165" s="10"/>
      <c r="H165" s="24" t="s">
        <v>172</v>
      </c>
      <c r="I165" s="44">
        <v>5000000</v>
      </c>
      <c r="J165" s="26"/>
      <c r="K165" s="353"/>
      <c r="L165" s="292"/>
    </row>
    <row r="166" spans="1:12" s="153" customFormat="1" ht="6.75" customHeight="1" thickBot="1">
      <c r="A166" s="149"/>
      <c r="B166" s="130"/>
      <c r="C166" s="183"/>
      <c r="D166" s="122"/>
      <c r="E166" s="159"/>
      <c r="F166" s="14"/>
      <c r="G166" s="12"/>
      <c r="H166" s="39"/>
      <c r="I166" s="23"/>
      <c r="J166" s="145"/>
      <c r="K166" s="354"/>
      <c r="L166" s="294"/>
    </row>
    <row r="167" spans="1:12" s="68" customFormat="1" ht="17.25" customHeight="1">
      <c r="A167" s="51"/>
      <c r="B167" s="62" t="s">
        <v>144</v>
      </c>
      <c r="C167" s="56" t="s">
        <v>197</v>
      </c>
      <c r="D167" s="42" t="s">
        <v>201</v>
      </c>
      <c r="E167" s="17">
        <v>28000000</v>
      </c>
      <c r="F167" s="4">
        <v>28000000</v>
      </c>
      <c r="G167" s="10">
        <f>1100000+8000000+13900000+5000000</f>
        <v>28000000</v>
      </c>
      <c r="H167" s="24" t="s">
        <v>82</v>
      </c>
      <c r="I167" s="44">
        <v>500000</v>
      </c>
      <c r="J167" s="26" t="s">
        <v>172</v>
      </c>
      <c r="K167" s="353" t="s">
        <v>236</v>
      </c>
      <c r="L167" s="292"/>
    </row>
    <row r="168" spans="1:12" s="68" customFormat="1" ht="17.25" customHeight="1">
      <c r="A168" s="51"/>
      <c r="B168" s="62"/>
      <c r="C168" s="189" t="s">
        <v>196</v>
      </c>
      <c r="D168" s="188" t="s">
        <v>198</v>
      </c>
      <c r="E168" s="17"/>
      <c r="F168" s="4"/>
      <c r="G168" s="311"/>
      <c r="H168" s="24" t="s">
        <v>83</v>
      </c>
      <c r="I168" s="44">
        <v>1000000</v>
      </c>
      <c r="J168" s="26"/>
      <c r="K168" s="353" t="s">
        <v>235</v>
      </c>
      <c r="L168" s="292"/>
    </row>
    <row r="169" spans="1:12" s="68" customFormat="1" ht="17.25" customHeight="1">
      <c r="A169" s="51"/>
      <c r="B169" s="62"/>
      <c r="C169" s="92" t="s">
        <v>12</v>
      </c>
      <c r="D169" s="42"/>
      <c r="E169" s="17"/>
      <c r="F169" s="4"/>
      <c r="G169" s="10"/>
      <c r="H169" s="24" t="s">
        <v>84</v>
      </c>
      <c r="I169" s="44">
        <v>2500000</v>
      </c>
      <c r="J169" s="26"/>
      <c r="K169" s="353" t="s">
        <v>199</v>
      </c>
      <c r="L169" s="292"/>
    </row>
    <row r="170" spans="1:12" s="68" customFormat="1" ht="17.25" customHeight="1">
      <c r="A170" s="51"/>
      <c r="B170" s="62"/>
      <c r="C170" s="56"/>
      <c r="D170" s="42"/>
      <c r="E170" s="17"/>
      <c r="F170" s="4"/>
      <c r="G170" s="10"/>
      <c r="H170" s="24" t="s">
        <v>85</v>
      </c>
      <c r="I170" s="44">
        <v>3000000</v>
      </c>
      <c r="J170" s="26"/>
      <c r="K170" s="353"/>
      <c r="L170" s="292"/>
    </row>
    <row r="171" spans="1:12" s="68" customFormat="1" ht="17.25" customHeight="1">
      <c r="A171" s="51"/>
      <c r="B171" s="62"/>
      <c r="C171" s="56"/>
      <c r="D171" s="42"/>
      <c r="E171" s="17"/>
      <c r="F171" s="4"/>
      <c r="G171" s="10"/>
      <c r="H171" s="24" t="s">
        <v>86</v>
      </c>
      <c r="I171" s="44">
        <v>3000000</v>
      </c>
      <c r="J171" s="26"/>
      <c r="K171" s="353"/>
      <c r="L171" s="292"/>
    </row>
    <row r="172" spans="1:12" s="68" customFormat="1" ht="17.25" customHeight="1">
      <c r="A172" s="51"/>
      <c r="B172" s="62"/>
      <c r="C172" s="56"/>
      <c r="D172" s="42"/>
      <c r="E172" s="17"/>
      <c r="F172" s="4"/>
      <c r="G172" s="10"/>
      <c r="H172" s="24" t="s">
        <v>87</v>
      </c>
      <c r="I172" s="44">
        <v>3000000</v>
      </c>
      <c r="J172" s="26"/>
      <c r="K172" s="353"/>
      <c r="L172" s="292"/>
    </row>
    <row r="173" spans="1:12" s="68" customFormat="1" ht="17.25" customHeight="1">
      <c r="A173" s="51"/>
      <c r="B173" s="62"/>
      <c r="C173" s="92"/>
      <c r="D173" s="42"/>
      <c r="E173" s="17"/>
      <c r="F173" s="4"/>
      <c r="G173" s="10"/>
      <c r="H173" s="24" t="s">
        <v>88</v>
      </c>
      <c r="I173" s="44">
        <v>3000000</v>
      </c>
      <c r="J173" s="26"/>
      <c r="K173" s="353"/>
      <c r="L173" s="292"/>
    </row>
    <row r="174" spans="1:12" s="68" customFormat="1" ht="17.25" customHeight="1">
      <c r="A174" s="51"/>
      <c r="B174" s="62"/>
      <c r="C174" s="56"/>
      <c r="D174" s="42"/>
      <c r="E174" s="7"/>
      <c r="F174" s="4"/>
      <c r="G174" s="10"/>
      <c r="H174" s="24" t="s">
        <v>54</v>
      </c>
      <c r="I174" s="44">
        <v>3000000</v>
      </c>
      <c r="J174" s="25"/>
      <c r="K174" s="353"/>
      <c r="L174" s="292"/>
    </row>
    <row r="175" spans="1:12" s="68" customFormat="1" ht="17.25" customHeight="1">
      <c r="A175" s="51"/>
      <c r="B175" s="62"/>
      <c r="C175" s="56"/>
      <c r="D175" s="61"/>
      <c r="E175" s="17"/>
      <c r="F175" s="7"/>
      <c r="G175" s="9"/>
      <c r="H175" s="24" t="s">
        <v>137</v>
      </c>
      <c r="I175" s="44">
        <v>3000000</v>
      </c>
      <c r="J175" s="26"/>
      <c r="K175" s="353"/>
      <c r="L175" s="292"/>
    </row>
    <row r="176" spans="1:12" s="68" customFormat="1" ht="17.25" customHeight="1">
      <c r="A176" s="51"/>
      <c r="B176" s="62"/>
      <c r="C176" s="56"/>
      <c r="D176" s="42"/>
      <c r="E176" s="17"/>
      <c r="F176" s="4"/>
      <c r="G176" s="10"/>
      <c r="H176" s="24" t="s">
        <v>123</v>
      </c>
      <c r="I176" s="44">
        <v>3000000</v>
      </c>
      <c r="J176" s="26"/>
      <c r="K176" s="353"/>
      <c r="L176" s="292"/>
    </row>
    <row r="177" spans="1:12" s="68" customFormat="1" ht="15.75" customHeight="1">
      <c r="A177" s="51"/>
      <c r="B177" s="62"/>
      <c r="C177" s="56"/>
      <c r="D177" s="42"/>
      <c r="E177" s="17"/>
      <c r="F177" s="4"/>
      <c r="G177" s="10"/>
      <c r="H177" s="24" t="s">
        <v>172</v>
      </c>
      <c r="I177" s="44">
        <v>3000000</v>
      </c>
      <c r="J177" s="26"/>
      <c r="K177" s="353"/>
      <c r="L177" s="292"/>
    </row>
    <row r="178" spans="1:12" s="153" customFormat="1" ht="17.25" customHeight="1" hidden="1" thickBot="1">
      <c r="A178" s="149"/>
      <c r="B178" s="130"/>
      <c r="C178" s="60"/>
      <c r="D178" s="43"/>
      <c r="E178" s="159"/>
      <c r="F178" s="14"/>
      <c r="G178" s="12"/>
      <c r="H178" s="39"/>
      <c r="I178" s="23"/>
      <c r="J178" s="145"/>
      <c r="K178" s="354"/>
      <c r="L178" s="294"/>
    </row>
    <row r="179" spans="1:12" s="68" customFormat="1" ht="23.25" customHeight="1">
      <c r="A179" s="51"/>
      <c r="B179" s="62" t="s">
        <v>237</v>
      </c>
      <c r="C179" s="56" t="s">
        <v>229</v>
      </c>
      <c r="D179" s="42" t="s">
        <v>201</v>
      </c>
      <c r="E179" s="17">
        <v>18600000</v>
      </c>
      <c r="F179" s="4"/>
      <c r="G179" s="10">
        <f>SUM(I179:I192)</f>
        <v>18600000</v>
      </c>
      <c r="H179" s="207" t="s">
        <v>18</v>
      </c>
      <c r="I179" s="44">
        <v>1400000</v>
      </c>
      <c r="J179" s="26" t="s">
        <v>231</v>
      </c>
      <c r="K179" s="353" t="s">
        <v>253</v>
      </c>
      <c r="L179" s="292"/>
    </row>
    <row r="180" spans="1:12" s="68" customFormat="1" ht="17.25" customHeight="1">
      <c r="A180" s="51"/>
      <c r="B180" s="62"/>
      <c r="C180" s="56" t="s">
        <v>109</v>
      </c>
      <c r="D180" s="42" t="s">
        <v>230</v>
      </c>
      <c r="E180" s="282"/>
      <c r="F180" s="307"/>
      <c r="G180" s="10"/>
      <c r="H180" s="207" t="s">
        <v>81</v>
      </c>
      <c r="I180" s="44">
        <v>0</v>
      </c>
      <c r="J180" s="26"/>
      <c r="K180" s="360" t="s">
        <v>234</v>
      </c>
      <c r="L180" s="292"/>
    </row>
    <row r="181" spans="1:12" s="68" customFormat="1" ht="17.25" customHeight="1">
      <c r="A181" s="51"/>
      <c r="B181" s="62"/>
      <c r="C181" s="56" t="s">
        <v>110</v>
      </c>
      <c r="D181" s="42"/>
      <c r="E181" s="306"/>
      <c r="F181" s="307"/>
      <c r="G181" s="10"/>
      <c r="H181" s="207" t="s">
        <v>82</v>
      </c>
      <c r="I181" s="44">
        <v>1400000</v>
      </c>
      <c r="J181" s="26"/>
      <c r="K181" s="353" t="s">
        <v>232</v>
      </c>
      <c r="L181" s="292"/>
    </row>
    <row r="182" spans="1:12" s="68" customFormat="1" ht="17.25" customHeight="1">
      <c r="A182" s="51"/>
      <c r="B182" s="62"/>
      <c r="C182" s="56" t="s">
        <v>94</v>
      </c>
      <c r="D182" s="42"/>
      <c r="E182" s="17"/>
      <c r="F182" s="4"/>
      <c r="G182" s="10"/>
      <c r="H182" s="207" t="s">
        <v>83</v>
      </c>
      <c r="I182" s="44">
        <v>1400000</v>
      </c>
      <c r="J182" s="26"/>
      <c r="K182" s="353"/>
      <c r="L182" s="292"/>
    </row>
    <row r="183" spans="1:12" s="68" customFormat="1" ht="17.25" customHeight="1">
      <c r="A183" s="51"/>
      <c r="B183" s="62"/>
      <c r="C183" s="56"/>
      <c r="D183" s="42"/>
      <c r="E183" s="17"/>
      <c r="F183" s="4"/>
      <c r="G183" s="10"/>
      <c r="H183" s="207" t="s">
        <v>84</v>
      </c>
      <c r="I183" s="44">
        <v>1400000</v>
      </c>
      <c r="J183" s="26"/>
      <c r="K183" s="353"/>
      <c r="L183" s="292"/>
    </row>
    <row r="184" spans="1:12" s="68" customFormat="1" ht="17.25" customHeight="1">
      <c r="A184" s="51"/>
      <c r="B184" s="62"/>
      <c r="C184" s="56"/>
      <c r="D184" s="42"/>
      <c r="E184" s="17"/>
      <c r="F184" s="4"/>
      <c r="G184" s="10"/>
      <c r="H184" s="207" t="s">
        <v>85</v>
      </c>
      <c r="I184" s="44">
        <v>1400000</v>
      </c>
      <c r="J184" s="26"/>
      <c r="K184" s="353"/>
      <c r="L184" s="292"/>
    </row>
    <row r="185" spans="1:12" s="68" customFormat="1" ht="17.25" customHeight="1">
      <c r="A185" s="51"/>
      <c r="B185" s="62"/>
      <c r="C185" s="56"/>
      <c r="D185" s="42"/>
      <c r="E185" s="17"/>
      <c r="F185" s="4"/>
      <c r="G185" s="10"/>
      <c r="H185" s="207" t="s">
        <v>86</v>
      </c>
      <c r="I185" s="44">
        <v>1400000</v>
      </c>
      <c r="J185" s="26"/>
      <c r="K185" s="353"/>
      <c r="L185" s="292"/>
    </row>
    <row r="186" spans="1:12" s="68" customFormat="1" ht="17.25" customHeight="1">
      <c r="A186" s="51"/>
      <c r="B186" s="62"/>
      <c r="C186" s="56"/>
      <c r="D186" s="42"/>
      <c r="E186" s="17"/>
      <c r="F186" s="4"/>
      <c r="G186" s="10"/>
      <c r="H186" s="24" t="s">
        <v>87</v>
      </c>
      <c r="I186" s="44">
        <v>1400000</v>
      </c>
      <c r="J186" s="26"/>
      <c r="K186" s="353"/>
      <c r="L186" s="292"/>
    </row>
    <row r="187" spans="1:12" s="68" customFormat="1" ht="17.25" customHeight="1">
      <c r="A187" s="51"/>
      <c r="B187" s="62"/>
      <c r="C187" s="56"/>
      <c r="D187" s="42"/>
      <c r="E187" s="17"/>
      <c r="F187" s="4"/>
      <c r="G187" s="10"/>
      <c r="H187" s="24" t="s">
        <v>88</v>
      </c>
      <c r="I187" s="44">
        <v>1400000</v>
      </c>
      <c r="J187" s="26"/>
      <c r="K187" s="353"/>
      <c r="L187" s="292"/>
    </row>
    <row r="188" spans="1:12" s="68" customFormat="1" ht="17.25" customHeight="1">
      <c r="A188" s="51"/>
      <c r="B188" s="62"/>
      <c r="C188" s="56"/>
      <c r="D188" s="42"/>
      <c r="E188" s="17"/>
      <c r="F188" s="4"/>
      <c r="G188" s="10"/>
      <c r="H188" s="24" t="s">
        <v>54</v>
      </c>
      <c r="I188" s="44">
        <v>1400000</v>
      </c>
      <c r="J188" s="26"/>
      <c r="K188" s="353"/>
      <c r="L188" s="292"/>
    </row>
    <row r="189" spans="1:12" s="68" customFormat="1" ht="17.25" customHeight="1">
      <c r="A189" s="51"/>
      <c r="B189" s="62"/>
      <c r="C189" s="56"/>
      <c r="D189" s="42"/>
      <c r="E189" s="17"/>
      <c r="F189" s="4"/>
      <c r="G189" s="10"/>
      <c r="H189" s="24" t="s">
        <v>137</v>
      </c>
      <c r="I189" s="44">
        <v>1400000</v>
      </c>
      <c r="J189" s="26"/>
      <c r="K189" s="353"/>
      <c r="L189" s="292"/>
    </row>
    <row r="190" spans="1:12" s="68" customFormat="1" ht="17.25" customHeight="1">
      <c r="A190" s="51"/>
      <c r="B190" s="62"/>
      <c r="C190" s="56"/>
      <c r="D190" s="42"/>
      <c r="E190" s="17"/>
      <c r="F190" s="4"/>
      <c r="G190" s="10"/>
      <c r="H190" s="24" t="s">
        <v>123</v>
      </c>
      <c r="I190" s="44">
        <v>1400000</v>
      </c>
      <c r="J190" s="26"/>
      <c r="K190" s="353"/>
      <c r="L190" s="292"/>
    </row>
    <row r="191" spans="1:12" s="68" customFormat="1" ht="17.25" customHeight="1">
      <c r="A191" s="51"/>
      <c r="B191" s="62"/>
      <c r="C191" s="56"/>
      <c r="D191" s="42"/>
      <c r="E191" s="17"/>
      <c r="F191" s="4"/>
      <c r="G191" s="10"/>
      <c r="H191" s="24" t="s">
        <v>172</v>
      </c>
      <c r="I191" s="44">
        <v>1400000</v>
      </c>
      <c r="J191" s="26"/>
      <c r="K191" s="353"/>
      <c r="L191" s="292"/>
    </row>
    <row r="192" spans="1:12" s="68" customFormat="1" ht="17.25" customHeight="1">
      <c r="A192" s="51"/>
      <c r="B192" s="62"/>
      <c r="C192" s="56"/>
      <c r="D192" s="42"/>
      <c r="E192" s="17"/>
      <c r="F192" s="4"/>
      <c r="G192" s="10"/>
      <c r="H192" s="24" t="s">
        <v>231</v>
      </c>
      <c r="I192" s="44">
        <v>1800000</v>
      </c>
      <c r="J192" s="26"/>
      <c r="K192" s="353"/>
      <c r="L192" s="292"/>
    </row>
    <row r="193" spans="1:12" s="68" customFormat="1" ht="6.75" customHeight="1">
      <c r="A193" s="51"/>
      <c r="B193" s="130"/>
      <c r="C193" s="60"/>
      <c r="D193" s="43"/>
      <c r="E193" s="159"/>
      <c r="F193" s="14"/>
      <c r="G193" s="12"/>
      <c r="H193" s="39"/>
      <c r="I193" s="23"/>
      <c r="J193" s="145"/>
      <c r="K193" s="354"/>
      <c r="L193" s="292"/>
    </row>
    <row r="194" spans="1:12" s="68" customFormat="1" ht="18.75" customHeight="1">
      <c r="A194" s="51"/>
      <c r="B194" s="62" t="s">
        <v>238</v>
      </c>
      <c r="C194" s="56" t="s">
        <v>229</v>
      </c>
      <c r="D194" s="42" t="s">
        <v>201</v>
      </c>
      <c r="E194" s="17">
        <v>29648685</v>
      </c>
      <c r="F194" s="4"/>
      <c r="G194" s="10">
        <f>SUM(I194:I207)</f>
        <v>29648685</v>
      </c>
      <c r="H194" s="207" t="s">
        <v>18</v>
      </c>
      <c r="I194" s="44">
        <v>2100000</v>
      </c>
      <c r="J194" s="26" t="s">
        <v>231</v>
      </c>
      <c r="K194" s="353" t="s">
        <v>254</v>
      </c>
      <c r="L194" s="292"/>
    </row>
    <row r="195" spans="1:12" s="68" customFormat="1" ht="34.5" customHeight="1">
      <c r="A195" s="51"/>
      <c r="B195" s="62"/>
      <c r="C195" s="56" t="s">
        <v>109</v>
      </c>
      <c r="D195" s="42" t="s">
        <v>260</v>
      </c>
      <c r="E195" s="282"/>
      <c r="F195" s="307"/>
      <c r="G195" s="10"/>
      <c r="H195" s="207" t="s">
        <v>81</v>
      </c>
      <c r="I195" s="44">
        <v>1748685</v>
      </c>
      <c r="J195" s="26"/>
      <c r="K195" s="359" t="s">
        <v>233</v>
      </c>
      <c r="L195" s="292"/>
    </row>
    <row r="196" spans="1:12" s="68" customFormat="1" ht="17.25" customHeight="1">
      <c r="A196" s="51"/>
      <c r="B196" s="62"/>
      <c r="C196" s="56" t="s">
        <v>110</v>
      </c>
      <c r="D196" s="42" t="s">
        <v>261</v>
      </c>
      <c r="E196" s="282"/>
      <c r="F196" s="307"/>
      <c r="G196" s="10"/>
      <c r="H196" s="207" t="s">
        <v>82</v>
      </c>
      <c r="I196" s="44">
        <v>2100000</v>
      </c>
      <c r="J196" s="26"/>
      <c r="K196" s="353" t="s">
        <v>232</v>
      </c>
      <c r="L196" s="292"/>
    </row>
    <row r="197" spans="1:12" s="68" customFormat="1" ht="17.25" customHeight="1">
      <c r="A197" s="51"/>
      <c r="B197" s="62"/>
      <c r="C197" s="56" t="s">
        <v>94</v>
      </c>
      <c r="D197" s="42"/>
      <c r="E197" s="282"/>
      <c r="F197" s="307"/>
      <c r="G197" s="10"/>
      <c r="H197" s="207" t="s">
        <v>83</v>
      </c>
      <c r="I197" s="44">
        <v>2100000</v>
      </c>
      <c r="J197" s="26"/>
      <c r="K197" s="353"/>
      <c r="L197" s="292"/>
    </row>
    <row r="198" spans="1:12" s="68" customFormat="1" ht="17.25" customHeight="1">
      <c r="A198" s="51"/>
      <c r="B198" s="62"/>
      <c r="C198" s="56"/>
      <c r="D198" s="42"/>
      <c r="E198" s="306"/>
      <c r="F198" s="307"/>
      <c r="G198" s="10"/>
      <c r="H198" s="207" t="s">
        <v>84</v>
      </c>
      <c r="I198" s="44">
        <v>2100000</v>
      </c>
      <c r="J198" s="26"/>
      <c r="K198" s="353"/>
      <c r="L198" s="292"/>
    </row>
    <row r="199" spans="1:12" s="68" customFormat="1" ht="17.25" customHeight="1">
      <c r="A199" s="51"/>
      <c r="B199" s="62"/>
      <c r="C199" s="281"/>
      <c r="D199" s="42"/>
      <c r="E199" s="17"/>
      <c r="F199" s="4"/>
      <c r="G199" s="10"/>
      <c r="H199" s="207" t="s">
        <v>85</v>
      </c>
      <c r="I199" s="44">
        <v>2100000</v>
      </c>
      <c r="J199" s="26"/>
      <c r="K199" s="353"/>
      <c r="L199" s="292"/>
    </row>
    <row r="200" spans="1:12" s="68" customFormat="1" ht="17.25" customHeight="1">
      <c r="A200" s="51"/>
      <c r="B200" s="62"/>
      <c r="C200" s="56"/>
      <c r="D200" s="42"/>
      <c r="E200" s="17"/>
      <c r="F200" s="4"/>
      <c r="G200" s="10"/>
      <c r="H200" s="207" t="s">
        <v>86</v>
      </c>
      <c r="I200" s="44">
        <v>2100000</v>
      </c>
      <c r="J200" s="26"/>
      <c r="K200" s="353"/>
      <c r="L200" s="292"/>
    </row>
    <row r="201" spans="1:12" s="68" customFormat="1" ht="17.25" customHeight="1">
      <c r="A201" s="51"/>
      <c r="B201" s="62"/>
      <c r="C201" s="56"/>
      <c r="D201" s="42"/>
      <c r="E201" s="17"/>
      <c r="F201" s="4"/>
      <c r="G201" s="10"/>
      <c r="H201" s="24" t="s">
        <v>87</v>
      </c>
      <c r="I201" s="44">
        <v>2100000</v>
      </c>
      <c r="J201" s="26"/>
      <c r="K201" s="353"/>
      <c r="L201" s="292"/>
    </row>
    <row r="202" spans="1:12" s="68" customFormat="1" ht="17.25" customHeight="1">
      <c r="A202" s="51"/>
      <c r="B202" s="130"/>
      <c r="C202" s="60"/>
      <c r="D202" s="43"/>
      <c r="E202" s="159"/>
      <c r="F202" s="14"/>
      <c r="G202" s="12"/>
      <c r="H202" s="39" t="s">
        <v>88</v>
      </c>
      <c r="I202" s="23">
        <v>2100000</v>
      </c>
      <c r="J202" s="145"/>
      <c r="K202" s="354"/>
      <c r="L202" s="292"/>
    </row>
    <row r="203" spans="1:12" s="68" customFormat="1" ht="17.25" customHeight="1">
      <c r="A203" s="51"/>
      <c r="B203" s="62"/>
      <c r="C203" s="56"/>
      <c r="D203" s="42"/>
      <c r="E203" s="17"/>
      <c r="F203" s="4"/>
      <c r="G203" s="10"/>
      <c r="H203" s="24" t="s">
        <v>54</v>
      </c>
      <c r="I203" s="44">
        <v>2100000</v>
      </c>
      <c r="J203" s="26"/>
      <c r="K203" s="353"/>
      <c r="L203" s="292"/>
    </row>
    <row r="204" spans="1:12" s="68" customFormat="1" ht="17.25" customHeight="1">
      <c r="A204" s="51"/>
      <c r="B204" s="62"/>
      <c r="C204" s="56"/>
      <c r="D204" s="42"/>
      <c r="E204" s="17"/>
      <c r="F204" s="4"/>
      <c r="G204" s="10"/>
      <c r="H204" s="24" t="s">
        <v>137</v>
      </c>
      <c r="I204" s="44">
        <v>2100000</v>
      </c>
      <c r="J204" s="26"/>
      <c r="K204" s="353"/>
      <c r="L204" s="292"/>
    </row>
    <row r="205" spans="1:12" s="68" customFormat="1" ht="17.25" customHeight="1">
      <c r="A205" s="51"/>
      <c r="B205" s="62"/>
      <c r="C205" s="56"/>
      <c r="D205" s="42"/>
      <c r="E205" s="17"/>
      <c r="F205" s="4"/>
      <c r="G205" s="10"/>
      <c r="H205" s="24" t="s">
        <v>123</v>
      </c>
      <c r="I205" s="44">
        <v>2100000</v>
      </c>
      <c r="J205" s="26"/>
      <c r="K205" s="353"/>
      <c r="L205" s="292"/>
    </row>
    <row r="206" spans="1:12" s="68" customFormat="1" ht="17.25" customHeight="1">
      <c r="A206" s="51"/>
      <c r="B206" s="62"/>
      <c r="C206" s="56"/>
      <c r="D206" s="42"/>
      <c r="E206" s="17"/>
      <c r="F206" s="4"/>
      <c r="G206" s="10"/>
      <c r="H206" s="24" t="s">
        <v>172</v>
      </c>
      <c r="I206" s="44">
        <v>2100000</v>
      </c>
      <c r="J206" s="26"/>
      <c r="K206" s="353"/>
      <c r="L206" s="292"/>
    </row>
    <row r="207" spans="1:12" s="68" customFormat="1" ht="17.25" customHeight="1">
      <c r="A207" s="51"/>
      <c r="B207" s="62"/>
      <c r="C207" s="56"/>
      <c r="D207" s="42"/>
      <c r="E207" s="17"/>
      <c r="F207" s="4"/>
      <c r="G207" s="10"/>
      <c r="H207" s="24" t="s">
        <v>231</v>
      </c>
      <c r="I207" s="44">
        <v>2700000</v>
      </c>
      <c r="J207" s="26"/>
      <c r="K207" s="353"/>
      <c r="L207" s="292"/>
    </row>
    <row r="208" spans="1:12" s="68" customFormat="1" ht="1.5" customHeight="1">
      <c r="A208" s="51"/>
      <c r="B208" s="130"/>
      <c r="C208" s="60"/>
      <c r="D208" s="43"/>
      <c r="E208" s="159"/>
      <c r="F208" s="14"/>
      <c r="G208" s="12"/>
      <c r="H208" s="39"/>
      <c r="I208" s="23"/>
      <c r="J208" s="145"/>
      <c r="K208" s="354"/>
      <c r="L208" s="292"/>
    </row>
    <row r="209" spans="1:12" s="68" customFormat="1" ht="17.25" customHeight="1">
      <c r="A209" s="51"/>
      <c r="B209" s="62">
        <v>21</v>
      </c>
      <c r="C209" s="56" t="s">
        <v>229</v>
      </c>
      <c r="D209" s="42" t="s">
        <v>201</v>
      </c>
      <c r="E209" s="17">
        <v>34300000</v>
      </c>
      <c r="F209" s="4"/>
      <c r="G209" s="10">
        <f>SUM(I209:I222)</f>
        <v>34300000</v>
      </c>
      <c r="H209" s="207" t="s">
        <v>18</v>
      </c>
      <c r="I209" s="44">
        <v>2850000</v>
      </c>
      <c r="J209" s="26" t="s">
        <v>231</v>
      </c>
      <c r="K209" s="353" t="s">
        <v>255</v>
      </c>
      <c r="L209" s="292"/>
    </row>
    <row r="210" spans="1:12" s="68" customFormat="1" ht="17.25" customHeight="1">
      <c r="A210" s="51"/>
      <c r="B210" s="62"/>
      <c r="C210" s="56" t="s">
        <v>109</v>
      </c>
      <c r="D210" s="42" t="s">
        <v>230</v>
      </c>
      <c r="E210" s="282"/>
      <c r="F210" s="307"/>
      <c r="G210" s="10"/>
      <c r="H210" s="207" t="s">
        <v>81</v>
      </c>
      <c r="I210" s="44">
        <v>0</v>
      </c>
      <c r="J210" s="26"/>
      <c r="K210" s="359" t="s">
        <v>262</v>
      </c>
      <c r="L210" s="292"/>
    </row>
    <row r="211" spans="1:12" s="68" customFormat="1" ht="17.25" customHeight="1">
      <c r="A211" s="51"/>
      <c r="B211" s="62"/>
      <c r="C211" s="56" t="s">
        <v>110</v>
      </c>
      <c r="D211" s="42"/>
      <c r="E211" s="282"/>
      <c r="F211" s="307"/>
      <c r="G211" s="10"/>
      <c r="H211" s="207" t="s">
        <v>82</v>
      </c>
      <c r="I211" s="44">
        <v>0</v>
      </c>
      <c r="J211" s="26"/>
      <c r="K211" s="353" t="s">
        <v>232</v>
      </c>
      <c r="L211" s="292"/>
    </row>
    <row r="212" spans="1:12" s="68" customFormat="1" ht="17.25" customHeight="1">
      <c r="A212" s="51"/>
      <c r="B212" s="62"/>
      <c r="C212" s="56" t="s">
        <v>94</v>
      </c>
      <c r="D212" s="42"/>
      <c r="E212" s="282"/>
      <c r="F212" s="307"/>
      <c r="G212" s="10"/>
      <c r="H212" s="207" t="s">
        <v>83</v>
      </c>
      <c r="I212" s="44">
        <v>2850000</v>
      </c>
      <c r="J212" s="26"/>
      <c r="K212" s="353"/>
      <c r="L212" s="292"/>
    </row>
    <row r="213" spans="1:12" s="68" customFormat="1" ht="17.25" customHeight="1">
      <c r="A213" s="51"/>
      <c r="B213" s="62"/>
      <c r="C213" s="56"/>
      <c r="D213" s="42"/>
      <c r="E213" s="306"/>
      <c r="F213" s="307"/>
      <c r="G213" s="10"/>
      <c r="H213" s="207" t="s">
        <v>84</v>
      </c>
      <c r="I213" s="44">
        <v>2850000</v>
      </c>
      <c r="J213" s="26"/>
      <c r="K213" s="353"/>
      <c r="L213" s="292"/>
    </row>
    <row r="214" spans="1:12" s="68" customFormat="1" ht="17.25" customHeight="1">
      <c r="A214" s="51"/>
      <c r="B214" s="62"/>
      <c r="C214" s="56"/>
      <c r="D214" s="42"/>
      <c r="E214" s="17"/>
      <c r="F214" s="4"/>
      <c r="G214" s="10"/>
      <c r="H214" s="207" t="s">
        <v>85</v>
      </c>
      <c r="I214" s="44">
        <v>2850000</v>
      </c>
      <c r="J214" s="26"/>
      <c r="K214" s="353"/>
      <c r="L214" s="292"/>
    </row>
    <row r="215" spans="1:12" s="68" customFormat="1" ht="17.25" customHeight="1">
      <c r="A215" s="51"/>
      <c r="B215" s="62"/>
      <c r="C215" s="281"/>
      <c r="D215" s="42"/>
      <c r="E215" s="17"/>
      <c r="F215" s="4"/>
      <c r="G215" s="10"/>
      <c r="H215" s="207" t="s">
        <v>86</v>
      </c>
      <c r="I215" s="44">
        <v>2850000</v>
      </c>
      <c r="J215" s="26"/>
      <c r="K215" s="353"/>
      <c r="L215" s="292"/>
    </row>
    <row r="216" spans="1:12" s="68" customFormat="1" ht="17.25" customHeight="1">
      <c r="A216" s="51"/>
      <c r="B216" s="62"/>
      <c r="C216" s="56"/>
      <c r="D216" s="42"/>
      <c r="E216" s="17"/>
      <c r="F216" s="4"/>
      <c r="G216" s="10"/>
      <c r="H216" s="24" t="s">
        <v>87</v>
      </c>
      <c r="I216" s="44">
        <v>2850000</v>
      </c>
      <c r="J216" s="26"/>
      <c r="K216" s="353"/>
      <c r="L216" s="292"/>
    </row>
    <row r="217" spans="1:12" s="68" customFormat="1" ht="17.25" customHeight="1">
      <c r="A217" s="51"/>
      <c r="B217" s="62"/>
      <c r="C217" s="56"/>
      <c r="D217" s="42"/>
      <c r="E217" s="17"/>
      <c r="F217" s="4"/>
      <c r="G217" s="10"/>
      <c r="H217" s="24" t="s">
        <v>88</v>
      </c>
      <c r="I217" s="44">
        <v>2850000</v>
      </c>
      <c r="J217" s="26"/>
      <c r="K217" s="353"/>
      <c r="L217" s="292"/>
    </row>
    <row r="218" spans="1:12" s="68" customFormat="1" ht="17.25" customHeight="1">
      <c r="A218" s="51"/>
      <c r="B218" s="62"/>
      <c r="C218" s="56"/>
      <c r="D218" s="42"/>
      <c r="E218" s="17"/>
      <c r="F218" s="4"/>
      <c r="G218" s="10"/>
      <c r="H218" s="24" t="s">
        <v>54</v>
      </c>
      <c r="I218" s="44">
        <v>2850000</v>
      </c>
      <c r="J218" s="26"/>
      <c r="K218" s="353"/>
      <c r="L218" s="292"/>
    </row>
    <row r="219" spans="1:12" s="68" customFormat="1" ht="17.25" customHeight="1">
      <c r="A219" s="51"/>
      <c r="B219" s="62"/>
      <c r="C219" s="56"/>
      <c r="D219" s="42"/>
      <c r="E219" s="17"/>
      <c r="F219" s="4"/>
      <c r="G219" s="10"/>
      <c r="H219" s="24" t="s">
        <v>137</v>
      </c>
      <c r="I219" s="44">
        <v>2850000</v>
      </c>
      <c r="J219" s="26"/>
      <c r="K219" s="353"/>
      <c r="L219" s="292"/>
    </row>
    <row r="220" spans="1:12" s="68" customFormat="1" ht="17.25" customHeight="1">
      <c r="A220" s="51"/>
      <c r="B220" s="62"/>
      <c r="C220" s="56"/>
      <c r="D220" s="42"/>
      <c r="E220" s="17"/>
      <c r="F220" s="4"/>
      <c r="G220" s="10"/>
      <c r="H220" s="24" t="s">
        <v>123</v>
      </c>
      <c r="I220" s="44">
        <v>2850000</v>
      </c>
      <c r="J220" s="26"/>
      <c r="K220" s="353"/>
      <c r="L220" s="292"/>
    </row>
    <row r="221" spans="1:12" s="68" customFormat="1" ht="17.25" customHeight="1">
      <c r="A221" s="51"/>
      <c r="B221" s="62"/>
      <c r="C221" s="56"/>
      <c r="D221" s="42"/>
      <c r="E221" s="17"/>
      <c r="F221" s="4"/>
      <c r="G221" s="10"/>
      <c r="H221" s="24" t="s">
        <v>172</v>
      </c>
      <c r="I221" s="44">
        <v>2850000</v>
      </c>
      <c r="J221" s="26"/>
      <c r="K221" s="353"/>
      <c r="L221" s="292"/>
    </row>
    <row r="222" spans="1:12" s="68" customFormat="1" ht="11.25" customHeight="1">
      <c r="A222" s="51"/>
      <c r="B222" s="62"/>
      <c r="C222" s="56"/>
      <c r="D222" s="42"/>
      <c r="E222" s="17"/>
      <c r="F222" s="4"/>
      <c r="G222" s="10"/>
      <c r="H222" s="24" t="s">
        <v>231</v>
      </c>
      <c r="I222" s="44">
        <v>2950000</v>
      </c>
      <c r="J222" s="26"/>
      <c r="K222" s="353"/>
      <c r="L222" s="292"/>
    </row>
    <row r="223" spans="1:12" s="68" customFormat="1" ht="3" customHeight="1">
      <c r="A223" s="51"/>
      <c r="B223" s="130"/>
      <c r="C223" s="60"/>
      <c r="D223" s="43"/>
      <c r="E223" s="159"/>
      <c r="F223" s="14"/>
      <c r="G223" s="12"/>
      <c r="H223" s="39"/>
      <c r="I223" s="23"/>
      <c r="J223" s="145"/>
      <c r="K223" s="354"/>
      <c r="L223" s="292"/>
    </row>
    <row r="224" spans="1:12" s="68" customFormat="1" ht="21" customHeight="1">
      <c r="A224" s="51"/>
      <c r="B224" s="62" t="s">
        <v>239</v>
      </c>
      <c r="C224" s="56" t="s">
        <v>229</v>
      </c>
      <c r="D224" s="378" t="s">
        <v>257</v>
      </c>
      <c r="E224" s="17">
        <v>46937771</v>
      </c>
      <c r="F224" s="4">
        <v>0</v>
      </c>
      <c r="G224" s="10">
        <f>7337771</f>
        <v>7337771</v>
      </c>
      <c r="H224" s="24"/>
      <c r="I224" s="44"/>
      <c r="J224" s="26"/>
      <c r="K224" s="353"/>
      <c r="L224" s="292"/>
    </row>
    <row r="225" spans="1:12" s="68" customFormat="1" ht="17.25" customHeight="1">
      <c r="A225" s="51"/>
      <c r="B225" s="62"/>
      <c r="C225" s="56" t="s">
        <v>109</v>
      </c>
      <c r="D225" s="379"/>
      <c r="E225" s="282"/>
      <c r="F225" s="307"/>
      <c r="G225" s="10"/>
      <c r="H225" s="24"/>
      <c r="I225" s="44"/>
      <c r="J225" s="26"/>
      <c r="K225" s="381" t="s">
        <v>259</v>
      </c>
      <c r="L225" s="292"/>
    </row>
    <row r="226" spans="1:12" s="68" customFormat="1" ht="17.25" customHeight="1">
      <c r="A226" s="51"/>
      <c r="B226" s="62"/>
      <c r="C226" s="56" t="s">
        <v>110</v>
      </c>
      <c r="D226" s="379"/>
      <c r="E226" s="306"/>
      <c r="F226" s="322"/>
      <c r="G226" s="10"/>
      <c r="H226" s="207" t="s">
        <v>82</v>
      </c>
      <c r="I226" s="44">
        <f>3917000-62229</f>
        <v>3854771</v>
      </c>
      <c r="J226" s="26"/>
      <c r="K226" s="381"/>
      <c r="L226" s="292"/>
    </row>
    <row r="227" spans="1:12" s="68" customFormat="1" ht="17.25" customHeight="1">
      <c r="A227" s="51"/>
      <c r="B227" s="62"/>
      <c r="C227" s="56" t="s">
        <v>94</v>
      </c>
      <c r="D227" s="379"/>
      <c r="E227" s="17"/>
      <c r="F227" s="4"/>
      <c r="G227" s="10"/>
      <c r="H227" s="207" t="s">
        <v>83</v>
      </c>
      <c r="I227" s="44">
        <v>3917000</v>
      </c>
      <c r="J227" s="26"/>
      <c r="K227" s="381"/>
      <c r="L227" s="292"/>
    </row>
    <row r="228" spans="1:12" s="68" customFormat="1" ht="17.25" customHeight="1">
      <c r="A228" s="51"/>
      <c r="B228" s="62"/>
      <c r="C228" s="86" t="s">
        <v>264</v>
      </c>
      <c r="D228" s="379"/>
      <c r="E228" s="17"/>
      <c r="F228" s="4"/>
      <c r="G228" s="10"/>
      <c r="H228" s="207" t="s">
        <v>84</v>
      </c>
      <c r="I228" s="44">
        <v>3917000</v>
      </c>
      <c r="J228" s="26"/>
      <c r="K228" s="381"/>
      <c r="L228" s="292"/>
    </row>
    <row r="229" spans="1:12" s="68" customFormat="1" ht="17.25" customHeight="1">
      <c r="A229" s="51"/>
      <c r="B229" s="62"/>
      <c r="C229" s="56"/>
      <c r="D229" s="379"/>
      <c r="E229" s="17"/>
      <c r="F229" s="4"/>
      <c r="G229" s="10"/>
      <c r="H229" s="207" t="s">
        <v>85</v>
      </c>
      <c r="I229" s="44">
        <v>3917000</v>
      </c>
      <c r="J229" s="26"/>
      <c r="K229" s="353"/>
      <c r="L229" s="292"/>
    </row>
    <row r="230" spans="1:12" s="68" customFormat="1" ht="17.25" customHeight="1">
      <c r="A230" s="51"/>
      <c r="B230" s="62"/>
      <c r="C230" s="56"/>
      <c r="D230" s="42"/>
      <c r="E230" s="17"/>
      <c r="F230" s="4"/>
      <c r="G230" s="10"/>
      <c r="H230" s="207" t="s">
        <v>86</v>
      </c>
      <c r="I230" s="44">
        <v>3917000</v>
      </c>
      <c r="J230" s="26"/>
      <c r="K230" s="353"/>
      <c r="L230" s="292"/>
    </row>
    <row r="231" spans="1:12" s="68" customFormat="1" ht="17.25" customHeight="1">
      <c r="A231" s="51"/>
      <c r="B231" s="62"/>
      <c r="C231" s="56"/>
      <c r="D231" s="42"/>
      <c r="E231" s="17"/>
      <c r="F231" s="4"/>
      <c r="G231" s="10"/>
      <c r="H231" s="24" t="s">
        <v>87</v>
      </c>
      <c r="I231" s="44">
        <v>3917000</v>
      </c>
      <c r="J231" s="26"/>
      <c r="K231" s="353"/>
      <c r="L231" s="292"/>
    </row>
    <row r="232" spans="1:12" s="68" customFormat="1" ht="17.25" customHeight="1">
      <c r="A232" s="51"/>
      <c r="B232" s="62"/>
      <c r="C232" s="56"/>
      <c r="D232" s="42"/>
      <c r="E232" s="17"/>
      <c r="F232" s="4"/>
      <c r="G232" s="10"/>
      <c r="H232" s="24" t="s">
        <v>88</v>
      </c>
      <c r="I232" s="44">
        <v>3917000</v>
      </c>
      <c r="J232" s="26"/>
      <c r="K232" s="353"/>
      <c r="L232" s="292"/>
    </row>
    <row r="233" spans="1:12" s="68" customFormat="1" ht="17.25" customHeight="1">
      <c r="A233" s="51"/>
      <c r="B233" s="62"/>
      <c r="C233" s="56"/>
      <c r="D233" s="42"/>
      <c r="E233" s="17"/>
      <c r="F233" s="4"/>
      <c r="G233" s="10"/>
      <c r="H233" s="24" t="s">
        <v>54</v>
      </c>
      <c r="I233" s="44">
        <v>3917000</v>
      </c>
      <c r="J233" s="26"/>
      <c r="K233" s="353"/>
      <c r="L233" s="292"/>
    </row>
    <row r="234" spans="1:12" s="68" customFormat="1" ht="17.25" customHeight="1">
      <c r="A234" s="51"/>
      <c r="B234" s="62"/>
      <c r="C234" s="56"/>
      <c r="D234" s="42"/>
      <c r="E234" s="17"/>
      <c r="F234" s="4"/>
      <c r="G234" s="10"/>
      <c r="H234" s="24" t="s">
        <v>137</v>
      </c>
      <c r="I234" s="44">
        <v>3917000</v>
      </c>
      <c r="J234" s="26"/>
      <c r="K234" s="353"/>
      <c r="L234" s="292"/>
    </row>
    <row r="235" spans="1:12" s="68" customFormat="1" ht="17.25" customHeight="1">
      <c r="A235" s="51"/>
      <c r="B235" s="62"/>
      <c r="C235" s="56"/>
      <c r="D235" s="42"/>
      <c r="E235" s="17"/>
      <c r="F235" s="4"/>
      <c r="G235" s="10"/>
      <c r="H235" s="24" t="s">
        <v>123</v>
      </c>
      <c r="I235" s="44">
        <v>3917000</v>
      </c>
      <c r="J235" s="26"/>
      <c r="K235" s="353"/>
      <c r="L235" s="292"/>
    </row>
    <row r="236" spans="1:12" s="68" customFormat="1" ht="17.25" customHeight="1">
      <c r="A236" s="51"/>
      <c r="B236" s="62"/>
      <c r="C236" s="56"/>
      <c r="D236" s="42"/>
      <c r="E236" s="17"/>
      <c r="F236" s="4"/>
      <c r="G236" s="10"/>
      <c r="H236" s="24" t="s">
        <v>172</v>
      </c>
      <c r="I236" s="44">
        <v>3917000</v>
      </c>
      <c r="J236" s="26"/>
      <c r="K236" s="353"/>
      <c r="L236" s="292"/>
    </row>
    <row r="237" spans="1:12" s="68" customFormat="1" ht="17.25" customHeight="1">
      <c r="A237" s="51"/>
      <c r="B237" s="62"/>
      <c r="C237" s="56"/>
      <c r="D237" s="42"/>
      <c r="E237" s="17"/>
      <c r="F237" s="4"/>
      <c r="G237" s="10"/>
      <c r="H237" s="24" t="s">
        <v>231</v>
      </c>
      <c r="I237" s="44">
        <v>3913000</v>
      </c>
      <c r="J237" s="26"/>
      <c r="K237" s="353"/>
      <c r="L237" s="292"/>
    </row>
    <row r="238" spans="1:12" s="68" customFormat="1" ht="4.5" customHeight="1">
      <c r="A238" s="51"/>
      <c r="B238" s="62"/>
      <c r="C238" s="56"/>
      <c r="D238" s="42"/>
      <c r="E238" s="17"/>
      <c r="F238" s="4"/>
      <c r="G238" s="10"/>
      <c r="H238" s="24"/>
      <c r="I238" s="44"/>
      <c r="J238" s="26"/>
      <c r="K238" s="353"/>
      <c r="L238" s="292"/>
    </row>
    <row r="239" spans="1:12" s="68" customFormat="1" ht="22.5">
      <c r="A239" s="51"/>
      <c r="B239" s="128" t="s">
        <v>256</v>
      </c>
      <c r="C239" s="123" t="s">
        <v>111</v>
      </c>
      <c r="D239" s="133" t="s">
        <v>202</v>
      </c>
      <c r="E239" s="132">
        <v>86134000</v>
      </c>
      <c r="F239" s="5">
        <v>86134000</v>
      </c>
      <c r="G239" s="155">
        <f>60000000+26134000</f>
        <v>86134000</v>
      </c>
      <c r="H239" s="284" t="s">
        <v>173</v>
      </c>
      <c r="I239" s="117">
        <v>1000000</v>
      </c>
      <c r="J239" s="185"/>
      <c r="K239" s="352"/>
      <c r="L239" s="292"/>
    </row>
    <row r="240" spans="1:12" s="68" customFormat="1" ht="21.75" customHeight="1">
      <c r="A240" s="51"/>
      <c r="B240" s="62"/>
      <c r="C240" s="56" t="s">
        <v>110</v>
      </c>
      <c r="D240" s="42" t="s">
        <v>195</v>
      </c>
      <c r="E240" s="17"/>
      <c r="F240" s="4"/>
      <c r="G240" s="311"/>
      <c r="H240" s="163" t="s">
        <v>174</v>
      </c>
      <c r="I240" s="44">
        <v>1000000</v>
      </c>
      <c r="J240" s="26"/>
      <c r="K240" s="353" t="s">
        <v>191</v>
      </c>
      <c r="L240" s="292"/>
    </row>
    <row r="241" spans="1:12" s="68" customFormat="1" ht="19.5" customHeight="1">
      <c r="A241" s="51"/>
      <c r="B241" s="62"/>
      <c r="C241" s="56"/>
      <c r="D241" s="188" t="s">
        <v>166</v>
      </c>
      <c r="E241" s="17"/>
      <c r="F241" s="4"/>
      <c r="G241" s="10"/>
      <c r="H241" s="163" t="s">
        <v>175</v>
      </c>
      <c r="I241" s="44">
        <v>2000000</v>
      </c>
      <c r="J241" s="26"/>
      <c r="K241" s="353" t="s">
        <v>192</v>
      </c>
      <c r="L241" s="292"/>
    </row>
    <row r="242" spans="1:12" s="68" customFormat="1" ht="18.75" customHeight="1">
      <c r="A242" s="51"/>
      <c r="B242" s="62"/>
      <c r="C242" s="167" t="s">
        <v>190</v>
      </c>
      <c r="D242" s="42"/>
      <c r="E242" s="17"/>
      <c r="F242" s="4"/>
      <c r="G242" s="10"/>
      <c r="H242" s="163" t="s">
        <v>176</v>
      </c>
      <c r="I242" s="44">
        <v>2000000</v>
      </c>
      <c r="J242" s="26"/>
      <c r="K242" s="353"/>
      <c r="L242" s="292"/>
    </row>
    <row r="243" spans="1:12" s="68" customFormat="1" ht="22.5">
      <c r="A243" s="51"/>
      <c r="B243" s="62"/>
      <c r="C243" s="56"/>
      <c r="D243" s="42"/>
      <c r="E243" s="17"/>
      <c r="F243" s="4"/>
      <c r="G243" s="10"/>
      <c r="H243" s="163" t="s">
        <v>177</v>
      </c>
      <c r="I243" s="44">
        <v>5000000</v>
      </c>
      <c r="J243" s="26"/>
      <c r="K243" s="353"/>
      <c r="L243" s="292"/>
    </row>
    <row r="244" spans="1:12" s="68" customFormat="1" ht="16.5" customHeight="1">
      <c r="A244" s="51"/>
      <c r="B244" s="130"/>
      <c r="C244" s="60"/>
      <c r="D244" s="43"/>
      <c r="E244" s="159"/>
      <c r="F244" s="14"/>
      <c r="G244" s="12"/>
      <c r="H244" s="364" t="s">
        <v>178</v>
      </c>
      <c r="I244" s="23">
        <v>5000000</v>
      </c>
      <c r="J244" s="145"/>
      <c r="K244" s="354"/>
      <c r="L244" s="292"/>
    </row>
    <row r="245" spans="1:12" s="68" customFormat="1" ht="22.5">
      <c r="A245" s="51"/>
      <c r="B245" s="62"/>
      <c r="C245" s="56"/>
      <c r="D245" s="42"/>
      <c r="E245" s="17"/>
      <c r="F245" s="4"/>
      <c r="G245" s="10"/>
      <c r="H245" s="163" t="s">
        <v>179</v>
      </c>
      <c r="I245" s="44">
        <v>7000000</v>
      </c>
      <c r="J245" s="26"/>
      <c r="K245" s="353"/>
      <c r="L245" s="292"/>
    </row>
    <row r="246" spans="1:12" s="68" customFormat="1" ht="12" customHeight="1">
      <c r="A246" s="51"/>
      <c r="B246" s="62"/>
      <c r="C246" s="56"/>
      <c r="D246" s="42"/>
      <c r="E246" s="17"/>
      <c r="F246" s="4"/>
      <c r="G246" s="10"/>
      <c r="H246" s="163" t="s">
        <v>180</v>
      </c>
      <c r="I246" s="44">
        <v>7000000</v>
      </c>
      <c r="J246" s="26"/>
      <c r="K246" s="353"/>
      <c r="L246" s="292"/>
    </row>
    <row r="247" spans="1:12" s="68" customFormat="1" ht="22.5">
      <c r="A247" s="51"/>
      <c r="B247" s="62"/>
      <c r="C247" s="56"/>
      <c r="D247" s="42"/>
      <c r="E247" s="17"/>
      <c r="F247" s="4"/>
      <c r="G247" s="10"/>
      <c r="H247" s="163" t="s">
        <v>181</v>
      </c>
      <c r="I247" s="44">
        <v>10000000</v>
      </c>
      <c r="J247" s="26"/>
      <c r="K247" s="353"/>
      <c r="L247" s="292"/>
    </row>
    <row r="248" spans="1:12" s="68" customFormat="1" ht="22.5">
      <c r="A248" s="51"/>
      <c r="B248" s="62"/>
      <c r="C248" s="56"/>
      <c r="D248" s="42"/>
      <c r="E248" s="17"/>
      <c r="F248" s="4"/>
      <c r="G248" s="10"/>
      <c r="H248" s="163" t="s">
        <v>183</v>
      </c>
      <c r="I248" s="44">
        <v>10000000</v>
      </c>
      <c r="J248" s="26"/>
      <c r="K248" s="353"/>
      <c r="L248" s="292"/>
    </row>
    <row r="249" spans="1:12" s="68" customFormat="1" ht="22.5">
      <c r="A249" s="51"/>
      <c r="B249" s="62"/>
      <c r="C249" s="56"/>
      <c r="D249" s="42"/>
      <c r="E249" s="17"/>
      <c r="F249" s="4"/>
      <c r="G249" s="10"/>
      <c r="H249" s="163" t="s">
        <v>184</v>
      </c>
      <c r="I249" s="44">
        <v>12000000</v>
      </c>
      <c r="J249" s="26"/>
      <c r="K249" s="353"/>
      <c r="L249" s="292"/>
    </row>
    <row r="250" spans="1:12" s="68" customFormat="1" ht="22.5">
      <c r="A250" s="51"/>
      <c r="B250" s="62"/>
      <c r="C250" s="167"/>
      <c r="D250" s="42"/>
      <c r="E250" s="17"/>
      <c r="F250" s="4"/>
      <c r="G250" s="10"/>
      <c r="H250" s="163" t="s">
        <v>185</v>
      </c>
      <c r="I250" s="44">
        <v>12000000</v>
      </c>
      <c r="J250" s="26"/>
      <c r="K250" s="353"/>
      <c r="L250" s="292"/>
    </row>
    <row r="251" spans="1:12" s="68" customFormat="1" ht="23.25" thickBot="1">
      <c r="A251" s="51"/>
      <c r="B251" s="160"/>
      <c r="C251" s="150"/>
      <c r="D251" s="151"/>
      <c r="E251" s="161"/>
      <c r="F251" s="161"/>
      <c r="G251" s="312"/>
      <c r="H251" s="165" t="s">
        <v>182</v>
      </c>
      <c r="I251" s="152">
        <v>12134000</v>
      </c>
      <c r="J251" s="162"/>
      <c r="K251" s="361"/>
      <c r="L251" s="292"/>
    </row>
    <row r="252" spans="1:12" ht="17.25" customHeight="1" thickBot="1">
      <c r="A252" s="73"/>
      <c r="B252" s="137"/>
      <c r="C252" s="200" t="s">
        <v>30</v>
      </c>
      <c r="D252" s="194" t="s">
        <v>31</v>
      </c>
      <c r="E252" s="195">
        <f>SUM(E23:E239)</f>
        <v>687356269</v>
      </c>
      <c r="F252" s="197">
        <f>SUM(F12:F251)</f>
        <v>386303191.94</v>
      </c>
      <c r="G252" s="313">
        <f>+G12+G17+G23+G28+G33+G40+G46+G53+G60+G68+G81+G95+G109+G118+G131+G142+G155+G167+G179+G194+G209+G224+G239</f>
        <v>520053433</v>
      </c>
      <c r="H252" s="198" t="s">
        <v>31</v>
      </c>
      <c r="I252" s="199">
        <f>SUM(I12:I251)</f>
        <v>584677802</v>
      </c>
      <c r="J252" s="194" t="s">
        <v>31</v>
      </c>
      <c r="K252" s="362" t="s">
        <v>31</v>
      </c>
      <c r="L252" s="295"/>
    </row>
    <row r="253" spans="2:11" ht="17.25" customHeight="1">
      <c r="B253" s="171"/>
      <c r="C253" s="171"/>
      <c r="D253" s="171"/>
      <c r="E253" s="172"/>
      <c r="F253" s="321"/>
      <c r="G253" s="320"/>
      <c r="H253" s="18"/>
      <c r="I253" s="173"/>
      <c r="J253" s="171"/>
      <c r="K253" s="174"/>
    </row>
    <row r="254" spans="2:11" ht="17.25" customHeight="1">
      <c r="B254" s="127"/>
      <c r="C254" s="127"/>
      <c r="D254" s="127"/>
      <c r="E254" s="18"/>
      <c r="F254" s="18"/>
      <c r="G254" s="287"/>
      <c r="H254" s="127"/>
      <c r="I254" s="127"/>
      <c r="J254" s="127"/>
      <c r="K254" s="175"/>
    </row>
    <row r="255" spans="1:15" s="210" customFormat="1" ht="40.5" customHeight="1">
      <c r="A255" s="211"/>
      <c r="B255" s="211"/>
      <c r="C255" s="365" t="s">
        <v>203</v>
      </c>
      <c r="D255" s="365"/>
      <c r="E255" s="212" t="s">
        <v>131</v>
      </c>
      <c r="F255" s="213" t="s">
        <v>89</v>
      </c>
      <c r="G255" s="314" t="s">
        <v>186</v>
      </c>
      <c r="H255" s="324"/>
      <c r="I255" s="325"/>
      <c r="J255" s="326"/>
      <c r="K255" s="327"/>
      <c r="L255" s="328"/>
      <c r="M255" s="329"/>
      <c r="N255" s="329"/>
      <c r="O255" s="329"/>
    </row>
    <row r="256" spans="1:15" s="227" customFormat="1" ht="17.25" customHeight="1">
      <c r="A256" s="221"/>
      <c r="B256" s="221"/>
      <c r="C256" s="221" t="s">
        <v>204</v>
      </c>
      <c r="D256" s="222"/>
      <c r="E256" s="255">
        <v>1</v>
      </c>
      <c r="F256" s="255">
        <v>2</v>
      </c>
      <c r="G256" s="315">
        <v>3</v>
      </c>
      <c r="H256" s="330"/>
      <c r="I256" s="330"/>
      <c r="J256" s="330"/>
      <c r="K256" s="331"/>
      <c r="L256" s="332"/>
      <c r="M256" s="249"/>
      <c r="N256" s="249"/>
      <c r="O256" s="249"/>
    </row>
    <row r="257" spans="1:15" s="227" customFormat="1" ht="17.25" customHeight="1">
      <c r="A257" s="228" t="s">
        <v>50</v>
      </c>
      <c r="C257" s="229"/>
      <c r="D257" s="230"/>
      <c r="E257" s="231"/>
      <c r="F257" s="231"/>
      <c r="G257" s="236"/>
      <c r="H257" s="333"/>
      <c r="I257" s="249"/>
      <c r="J257" s="334"/>
      <c r="K257" s="250"/>
      <c r="L257" s="335"/>
      <c r="M257" s="249"/>
      <c r="N257" s="249"/>
      <c r="O257" s="249"/>
    </row>
    <row r="258" spans="1:15" s="227" customFormat="1" ht="17.25" customHeight="1">
      <c r="A258" s="228" t="s">
        <v>51</v>
      </c>
      <c r="C258" s="234"/>
      <c r="D258" s="235"/>
      <c r="E258" s="236"/>
      <c r="F258" s="236"/>
      <c r="G258" s="241"/>
      <c r="H258" s="249"/>
      <c r="I258" s="249"/>
      <c r="J258" s="334"/>
      <c r="K258" s="250"/>
      <c r="L258" s="335"/>
      <c r="M258" s="380"/>
      <c r="N258" s="380"/>
      <c r="O258" s="249"/>
    </row>
    <row r="259" spans="1:15" s="227" customFormat="1" ht="17.25" customHeight="1">
      <c r="A259" s="228" t="s">
        <v>52</v>
      </c>
      <c r="C259" s="237" t="s">
        <v>96</v>
      </c>
      <c r="D259" s="240">
        <f>SUM(E259:F259)</f>
        <v>25239429</v>
      </c>
      <c r="E259" s="236">
        <f>SUM(I41,I47,I68,I82,I109,I118,I142,I96,I179,I194,I209)</f>
        <v>24457669</v>
      </c>
      <c r="F259" s="241">
        <f>SUM(I12,I18,I24,I25,I29,I30,I33)</f>
        <v>781760</v>
      </c>
      <c r="G259" s="241"/>
      <c r="H259" s="249"/>
      <c r="I259" s="336"/>
      <c r="J259" s="337"/>
      <c r="K259" s="338"/>
      <c r="L259" s="335"/>
      <c r="M259" s="375"/>
      <c r="N259" s="300"/>
      <c r="O259" s="249"/>
    </row>
    <row r="260" spans="1:15" s="227" customFormat="1" ht="17.25" customHeight="1">
      <c r="A260" s="228" t="s">
        <v>71</v>
      </c>
      <c r="C260" s="237" t="s">
        <v>97</v>
      </c>
      <c r="D260" s="240">
        <f>SUM(E260:F260:G260)</f>
        <v>18936857</v>
      </c>
      <c r="E260" s="236">
        <f>SUM(I69,I83,I110,I119,I143,I97+I180+I195+I210)</f>
        <v>17078657</v>
      </c>
      <c r="F260" s="236">
        <f>I26+I31+I34+I35</f>
        <v>858200</v>
      </c>
      <c r="G260" s="236">
        <v>1000000</v>
      </c>
      <c r="H260" s="249"/>
      <c r="I260" s="336"/>
      <c r="J260" s="337"/>
      <c r="K260" s="338"/>
      <c r="L260" s="335"/>
      <c r="M260" s="375"/>
      <c r="N260" s="300"/>
      <c r="O260" s="249"/>
    </row>
    <row r="261" spans="1:15" s="227" customFormat="1" ht="17.25" customHeight="1">
      <c r="A261" s="228" t="s">
        <v>72</v>
      </c>
      <c r="C261" s="237" t="s">
        <v>98</v>
      </c>
      <c r="D261" s="240">
        <f>SUM(E261:F261:G261)</f>
        <v>30648781.4</v>
      </c>
      <c r="E261" s="236">
        <f>SUM(I70,I84,I111,I120,I131,I144,I98,I155,I167,I181,I196,I211,I226)</f>
        <v>29111181.4</v>
      </c>
      <c r="F261" s="236">
        <f>I36+I37</f>
        <v>537600</v>
      </c>
      <c r="G261" s="236">
        <v>1000000</v>
      </c>
      <c r="H261" s="337"/>
      <c r="I261" s="336"/>
      <c r="J261" s="337"/>
      <c r="K261" s="338"/>
      <c r="L261" s="335"/>
      <c r="M261" s="375"/>
      <c r="N261" s="300"/>
      <c r="O261" s="249"/>
    </row>
    <row r="262" spans="1:15" s="227" customFormat="1" ht="17.25" customHeight="1">
      <c r="A262" s="228" t="s">
        <v>73</v>
      </c>
      <c r="C262" s="237" t="s">
        <v>99</v>
      </c>
      <c r="D262" s="240">
        <f>SUM(E262:F262:G262)</f>
        <v>36992943.4</v>
      </c>
      <c r="E262" s="236">
        <f>SUM(I71,I85,I112,I121,I131,I145,I99,I156,I168,I182,I197,I212,I227)</f>
        <v>34656943.4</v>
      </c>
      <c r="F262" s="236">
        <f>I38</f>
        <v>336000</v>
      </c>
      <c r="G262" s="236">
        <v>2000000</v>
      </c>
      <c r="H262" s="337"/>
      <c r="I262" s="336"/>
      <c r="J262" s="337"/>
      <c r="K262" s="338"/>
      <c r="L262" s="335"/>
      <c r="M262" s="375"/>
      <c r="N262" s="300"/>
      <c r="O262" s="249"/>
    </row>
    <row r="263" spans="1:15" s="227" customFormat="1" ht="17.25" customHeight="1">
      <c r="A263" s="228" t="s">
        <v>74</v>
      </c>
      <c r="C263" s="237" t="s">
        <v>100</v>
      </c>
      <c r="D263" s="240">
        <f>SUM(E263:F263:G263)</f>
        <v>42656943.4</v>
      </c>
      <c r="E263" s="236">
        <f>SUM(I72,I86,I113,I122,I133,I146,I100,I169,I157,I183,I198,I213,I228)</f>
        <v>40656943.4</v>
      </c>
      <c r="F263" s="236"/>
      <c r="G263" s="236">
        <v>2000000</v>
      </c>
      <c r="H263" s="337"/>
      <c r="I263" s="336"/>
      <c r="J263" s="337"/>
      <c r="K263" s="338"/>
      <c r="L263" s="335"/>
      <c r="M263" s="375"/>
      <c r="N263" s="300"/>
      <c r="O263" s="249"/>
    </row>
    <row r="264" spans="1:15" s="227" customFormat="1" ht="17.25" customHeight="1">
      <c r="A264" s="228" t="s">
        <v>75</v>
      </c>
      <c r="C264" s="237" t="s">
        <v>101</v>
      </c>
      <c r="D264" s="240">
        <f>SUM(E264:F264:G264)</f>
        <v>46156943.4</v>
      </c>
      <c r="E264" s="236">
        <f>SUM(I73,I87,I114,I123,I134,I147,I101,I158,I170,I184,I199,I214,I229)</f>
        <v>41156943.4</v>
      </c>
      <c r="F264" s="236"/>
      <c r="G264" s="236">
        <v>5000000</v>
      </c>
      <c r="H264" s="337"/>
      <c r="I264" s="336"/>
      <c r="J264" s="337"/>
      <c r="K264" s="338"/>
      <c r="L264" s="335"/>
      <c r="M264" s="375"/>
      <c r="N264" s="300"/>
      <c r="O264" s="249"/>
    </row>
    <row r="265" spans="1:15" s="227" customFormat="1" ht="17.25" customHeight="1">
      <c r="A265" s="228" t="s">
        <v>76</v>
      </c>
      <c r="C265" s="237" t="s">
        <v>102</v>
      </c>
      <c r="D265" s="240">
        <f>SUM(E265:F265:G265)</f>
        <v>49156943.4</v>
      </c>
      <c r="E265" s="236">
        <f>SUM(I74,I88,I115,I124,I135,I148,I102,I159,I171,I185,I200,I215,I230)</f>
        <v>44156943.4</v>
      </c>
      <c r="F265" s="236"/>
      <c r="G265" s="236">
        <v>5000000</v>
      </c>
      <c r="H265" s="337"/>
      <c r="I265" s="336"/>
      <c r="J265" s="337"/>
      <c r="K265" s="338"/>
      <c r="L265" s="335"/>
      <c r="M265" s="375"/>
      <c r="N265" s="300"/>
      <c r="O265" s="249"/>
    </row>
    <row r="266" spans="1:15" s="227" customFormat="1" ht="17.25" customHeight="1">
      <c r="A266" s="228" t="s">
        <v>77</v>
      </c>
      <c r="C266" s="237" t="s">
        <v>103</v>
      </c>
      <c r="D266" s="240">
        <f>SUM(E266:F266:G266)</f>
        <v>53156944.4</v>
      </c>
      <c r="E266" s="236">
        <f>SUM(I75,I89,I116,I125,I136,I149,I103,I160,I172,I186,I201,I216,I231)</f>
        <v>46156944.4</v>
      </c>
      <c r="F266" s="236"/>
      <c r="G266" s="236">
        <v>7000000</v>
      </c>
      <c r="H266" s="337"/>
      <c r="I266" s="336"/>
      <c r="J266" s="337"/>
      <c r="K266" s="338"/>
      <c r="L266" s="335"/>
      <c r="M266" s="375"/>
      <c r="N266" s="300"/>
      <c r="O266" s="249"/>
    </row>
    <row r="267" spans="1:14" s="227" customFormat="1" ht="17.25" customHeight="1">
      <c r="A267" s="228" t="s">
        <v>78</v>
      </c>
      <c r="C267" s="237" t="s">
        <v>104</v>
      </c>
      <c r="D267" s="240">
        <f>SUM(E267:F267:G267)</f>
        <v>52492002.4</v>
      </c>
      <c r="E267" s="236">
        <f>SUM(I76,I90,I126,I137,I150,I104,I173,I161,I187,I202,I217,I232)</f>
        <v>45492002.4</v>
      </c>
      <c r="F267" s="236"/>
      <c r="G267" s="236">
        <v>7000000</v>
      </c>
      <c r="H267" s="337"/>
      <c r="I267" s="336"/>
      <c r="J267" s="337"/>
      <c r="K267" s="338"/>
      <c r="L267" s="335"/>
      <c r="M267" s="340"/>
      <c r="N267" s="302"/>
    </row>
    <row r="268" spans="1:14" s="227" customFormat="1" ht="17.25" customHeight="1">
      <c r="A268" s="228" t="s">
        <v>79</v>
      </c>
      <c r="C268" s="237" t="s">
        <v>105</v>
      </c>
      <c r="D268" s="240">
        <f>SUM(E268:F268:G268)</f>
        <v>56492002.4</v>
      </c>
      <c r="E268" s="236">
        <f>SUM(I77,I91,I127,I138,I151,I105,I162,I174,I188,I203,I218,I233)</f>
        <v>46492002.4</v>
      </c>
      <c r="F268" s="236"/>
      <c r="G268" s="236">
        <v>10000000</v>
      </c>
      <c r="H268" s="337"/>
      <c r="I268" s="336"/>
      <c r="J268" s="337"/>
      <c r="K268" s="338"/>
      <c r="L268" s="335"/>
      <c r="M268" s="303"/>
      <c r="N268" s="300"/>
    </row>
    <row r="269" spans="1:14" s="227" customFormat="1" ht="17.25" customHeight="1" thickBot="1">
      <c r="A269" s="243"/>
      <c r="C269" s="237" t="s">
        <v>106</v>
      </c>
      <c r="D269" s="240">
        <f>SUM(E269:F269:G269)</f>
        <v>58492002.4</v>
      </c>
      <c r="E269" s="236">
        <f>SUM(I78,I92,I128,I152,I106,I163,I175,I139,I189,I204,I219,I234)</f>
        <v>48492002.4</v>
      </c>
      <c r="F269" s="236"/>
      <c r="G269" s="236">
        <v>10000000</v>
      </c>
      <c r="H269" s="337"/>
      <c r="I269" s="336"/>
      <c r="J269" s="337"/>
      <c r="K269" s="338"/>
      <c r="L269" s="335"/>
      <c r="M269" s="299"/>
      <c r="N269" s="302"/>
    </row>
    <row r="270" spans="1:14" s="227" customFormat="1" ht="17.25" customHeight="1">
      <c r="A270" s="228"/>
      <c r="C270" s="237" t="s">
        <v>129</v>
      </c>
      <c r="D270" s="240">
        <f>SUM(E270:F270:G270)</f>
        <v>60492009.4</v>
      </c>
      <c r="E270" s="236">
        <f>SUM(I79,I93,I129,I153,I107,I164,I176,I140,I190,I205,I220,I235)</f>
        <v>48492009.4</v>
      </c>
      <c r="F270" s="236"/>
      <c r="G270" s="236">
        <v>12000000</v>
      </c>
      <c r="H270" s="337"/>
      <c r="I270" s="336"/>
      <c r="J270" s="337"/>
      <c r="K270" s="338"/>
      <c r="L270" s="335"/>
      <c r="M270" s="375"/>
      <c r="N270" s="376"/>
    </row>
    <row r="271" spans="1:14" s="227" customFormat="1" ht="17.25" customHeight="1">
      <c r="A271" s="228"/>
      <c r="C271" s="237" t="s">
        <v>187</v>
      </c>
      <c r="D271" s="240">
        <f>SUM(E271:F271:G271)</f>
        <v>30267000</v>
      </c>
      <c r="E271" s="236">
        <f>SUM(I165,I177,I191,I206,I221,I236)</f>
        <v>18267000</v>
      </c>
      <c r="F271" s="236"/>
      <c r="G271" s="236">
        <v>12000000</v>
      </c>
      <c r="H271" s="337"/>
      <c r="I271" s="336"/>
      <c r="J271" s="337"/>
      <c r="K271" s="338"/>
      <c r="L271" s="335"/>
      <c r="M271" s="375"/>
      <c r="N271" s="376"/>
    </row>
    <row r="272" spans="1:14" s="227" customFormat="1" ht="17.25" customHeight="1">
      <c r="A272" s="228"/>
      <c r="C272" s="237" t="s">
        <v>188</v>
      </c>
      <c r="D272" s="240">
        <f>SUM(E272:F272:G272)</f>
        <v>23497000</v>
      </c>
      <c r="E272" s="236">
        <f>I192+I207+I222+I237</f>
        <v>11363000</v>
      </c>
      <c r="F272" s="236"/>
      <c r="G272" s="236">
        <v>12134000</v>
      </c>
      <c r="H272" s="337"/>
      <c r="I272" s="336"/>
      <c r="J272" s="337"/>
      <c r="K272" s="338"/>
      <c r="L272" s="335"/>
      <c r="M272" s="375"/>
      <c r="N272" s="300"/>
    </row>
    <row r="273" spans="1:14" s="227" customFormat="1" ht="17.25" customHeight="1">
      <c r="A273" s="228"/>
      <c r="C273" s="240"/>
      <c r="D273" s="223"/>
      <c r="E273" s="244"/>
      <c r="F273" s="244"/>
      <c r="G273" s="316"/>
      <c r="H273" s="249"/>
      <c r="I273" s="249"/>
      <c r="J273" s="249"/>
      <c r="K273" s="250"/>
      <c r="L273" s="335"/>
      <c r="M273" s="375"/>
      <c r="N273" s="300"/>
    </row>
    <row r="274" spans="1:14" s="227" customFormat="1" ht="17.25" customHeight="1">
      <c r="A274" s="228"/>
      <c r="C274" s="246" t="s">
        <v>30</v>
      </c>
      <c r="D274" s="247">
        <f>SUM(D258:D273)</f>
        <v>584677802</v>
      </c>
      <c r="E274" s="213">
        <f>SUM(E258:E273)</f>
        <v>496030241.99999994</v>
      </c>
      <c r="F274" s="218">
        <f>SUM(F258:F273)</f>
        <v>2513560</v>
      </c>
      <c r="G274" s="317">
        <f>SUM(G258:G273)</f>
        <v>86134000</v>
      </c>
      <c r="H274" s="333"/>
      <c r="I274" s="336"/>
      <c r="J274" s="336"/>
      <c r="K274" s="336"/>
      <c r="L274" s="339"/>
      <c r="M274" s="375"/>
      <c r="N274" s="300"/>
    </row>
    <row r="275" spans="3:14" s="227" customFormat="1" ht="15" customHeight="1">
      <c r="C275" s="247"/>
      <c r="D275" s="209"/>
      <c r="E275" s="209"/>
      <c r="F275" s="209"/>
      <c r="G275" s="318"/>
      <c r="H275" s="248"/>
      <c r="I275" s="249"/>
      <c r="J275" s="249"/>
      <c r="K275" s="250"/>
      <c r="L275" s="305"/>
      <c r="M275" s="375"/>
      <c r="N275" s="300"/>
    </row>
    <row r="276" spans="2:14" s="227" customFormat="1" ht="17.25" customHeight="1">
      <c r="B276" s="249"/>
      <c r="C276" s="251"/>
      <c r="D276" s="252"/>
      <c r="E276" s="253"/>
      <c r="F276" s="253"/>
      <c r="G276" s="319"/>
      <c r="H276" s="249"/>
      <c r="I276" s="249"/>
      <c r="J276" s="249"/>
      <c r="K276" s="250"/>
      <c r="L276" s="305"/>
      <c r="M276" s="375"/>
      <c r="N276" s="300"/>
    </row>
    <row r="277" spans="2:14" s="227" customFormat="1" ht="17.25" customHeight="1">
      <c r="B277" s="249"/>
      <c r="C277" s="251"/>
      <c r="D277" s="252"/>
      <c r="E277" s="253"/>
      <c r="F277" s="253"/>
      <c r="G277" s="319"/>
      <c r="H277" s="249"/>
      <c r="I277" s="249"/>
      <c r="J277" s="249"/>
      <c r="K277" s="250"/>
      <c r="L277" s="305"/>
      <c r="M277" s="375"/>
      <c r="N277" s="300"/>
    </row>
    <row r="278" spans="2:14" s="227" customFormat="1" ht="17.25" customHeight="1">
      <c r="B278" s="249"/>
      <c r="C278" s="251"/>
      <c r="D278" s="252"/>
      <c r="E278" s="253"/>
      <c r="F278" s="253"/>
      <c r="G278" s="319"/>
      <c r="H278" s="249"/>
      <c r="I278" s="249"/>
      <c r="J278" s="249"/>
      <c r="K278" s="250"/>
      <c r="L278" s="305"/>
      <c r="M278" s="375"/>
      <c r="N278" s="300"/>
    </row>
    <row r="279" spans="2:14" s="178" customFormat="1" ht="17.25" customHeight="1">
      <c r="B279" s="366"/>
      <c r="C279" s="366"/>
      <c r="D279" s="366"/>
      <c r="E279" s="366"/>
      <c r="F279" s="366"/>
      <c r="G279" s="366"/>
      <c r="H279" s="366"/>
      <c r="I279" s="366"/>
      <c r="J279" s="366"/>
      <c r="K279" s="366"/>
      <c r="L279" s="341"/>
      <c r="M279" s="375"/>
      <c r="N279" s="300"/>
    </row>
    <row r="280" spans="2:14" s="178" customFormat="1" ht="17.25" customHeight="1">
      <c r="B280" s="296"/>
      <c r="C280" s="296"/>
      <c r="D280" s="296"/>
      <c r="E280" s="296"/>
      <c r="F280" s="296"/>
      <c r="G280" s="296"/>
      <c r="H280" s="296"/>
      <c r="I280" s="296"/>
      <c r="J280" s="296"/>
      <c r="K280" s="296"/>
      <c r="L280" s="341"/>
      <c r="M280" s="375"/>
      <c r="N280" s="300"/>
    </row>
    <row r="281" spans="2:14" ht="17.25" customHeight="1">
      <c r="B281" s="367"/>
      <c r="C281" s="367"/>
      <c r="D281" s="177"/>
      <c r="G281" s="287"/>
      <c r="H281" s="127"/>
      <c r="L281" s="291"/>
      <c r="M281" s="301"/>
      <c r="N281" s="302"/>
    </row>
    <row r="282" spans="2:14" ht="17.25" customHeight="1">
      <c r="B282" s="367"/>
      <c r="C282" s="367"/>
      <c r="D282" s="177"/>
      <c r="G282" s="287"/>
      <c r="H282" s="127"/>
      <c r="L282" s="291"/>
      <c r="M282" s="303"/>
      <c r="N282" s="300"/>
    </row>
    <row r="283" spans="12:14" ht="17.25" customHeight="1">
      <c r="L283" s="291"/>
      <c r="M283" s="301"/>
      <c r="N283" s="302"/>
    </row>
    <row r="284" spans="2:14" ht="17.25" customHeight="1">
      <c r="B284" s="180"/>
      <c r="C284" s="180"/>
      <c r="L284" s="291"/>
      <c r="M284" s="303"/>
      <c r="N284" s="300"/>
    </row>
    <row r="285" spans="2:15" ht="17.25" customHeight="1">
      <c r="B285" s="367"/>
      <c r="C285" s="367"/>
      <c r="L285" s="291"/>
      <c r="M285" s="303"/>
      <c r="N285" s="304"/>
      <c r="O285" s="288"/>
    </row>
    <row r="286" spans="2:4" ht="17.25" customHeight="1">
      <c r="B286" s="181"/>
      <c r="C286" s="181"/>
      <c r="D286" s="182"/>
    </row>
    <row r="287" spans="2:4" ht="17.25" customHeight="1">
      <c r="B287" s="181"/>
      <c r="C287" s="181"/>
      <c r="D287" s="182"/>
    </row>
    <row r="288" spans="13:14" ht="17.25" customHeight="1">
      <c r="M288" s="280"/>
      <c r="N288" s="280"/>
    </row>
    <row r="289" spans="13:14" ht="17.25" customHeight="1">
      <c r="M289" s="280"/>
      <c r="N289" s="280"/>
    </row>
    <row r="290" spans="13:14" ht="17.25" customHeight="1">
      <c r="M290" s="280"/>
      <c r="N290" s="280"/>
    </row>
    <row r="291" spans="13:14" ht="17.25" customHeight="1">
      <c r="M291" s="280"/>
      <c r="N291" s="280"/>
    </row>
    <row r="292" spans="13:14" ht="17.25" customHeight="1">
      <c r="M292" s="280"/>
      <c r="N292" s="280"/>
    </row>
  </sheetData>
  <sheetProtection/>
  <mergeCells count="19">
    <mergeCell ref="J1:K1"/>
    <mergeCell ref="C2:C3"/>
    <mergeCell ref="D2:I2"/>
    <mergeCell ref="D3:I3"/>
    <mergeCell ref="D4:I4"/>
    <mergeCell ref="H7:I7"/>
    <mergeCell ref="H8:I8"/>
    <mergeCell ref="G34:G36"/>
    <mergeCell ref="D224:D229"/>
    <mergeCell ref="C255:D255"/>
    <mergeCell ref="M258:N258"/>
    <mergeCell ref="M259:M266"/>
    <mergeCell ref="K225:K228"/>
    <mergeCell ref="M270:M280"/>
    <mergeCell ref="N270:N271"/>
    <mergeCell ref="B279:K279"/>
    <mergeCell ref="B281:C281"/>
    <mergeCell ref="B282:C282"/>
    <mergeCell ref="B285:C285"/>
  </mergeCells>
  <printOptions horizontalCentered="1"/>
  <pageMargins left="0.1968503937007874" right="0.1968503937007874" top="0.1968503937007874" bottom="0.1968503937007874" header="0.35433070866141736" footer="0.31496062992125984"/>
  <pageSetup firstPageNumber="311" useFirstPageNumber="1" horizontalDpi="600" verticalDpi="600" orientation="landscape" paperSize="9" scale="70" r:id="rId1"/>
  <headerFooter alignWithMargins="0">
    <oddFooter>&amp;C&amp;P</oddFooter>
  </headerFooter>
  <rowBreaks count="6" manualBreakCount="6">
    <brk id="45" min="1" max="11" man="1"/>
    <brk id="80" min="1" max="11" man="1"/>
    <brk id="117" min="1" max="11" man="1"/>
    <brk id="160" min="1" max="10" man="1"/>
    <brk id="202" min="1" max="10" man="1"/>
    <brk id="244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ZOUM Kielce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Bekier</dc:creator>
  <cp:keywords/>
  <dc:description/>
  <cp:lastModifiedBy>zoiium</cp:lastModifiedBy>
  <cp:lastPrinted>2013-03-28T12:07:05Z</cp:lastPrinted>
  <dcterms:created xsi:type="dcterms:W3CDTF">2009-01-05T09:23:49Z</dcterms:created>
  <dcterms:modified xsi:type="dcterms:W3CDTF">2013-03-28T12:07:13Z</dcterms:modified>
  <cp:category/>
  <cp:version/>
  <cp:contentType/>
  <cp:contentStatus/>
</cp:coreProperties>
</file>