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<sst xmlns="http://schemas.openxmlformats.org/spreadsheetml/2006/main" count="118" uniqueCount="88">
  <si>
    <t>Prognoza długu publicznego dla budżetu Miasta Kielce na lata 2009-2024</t>
  </si>
  <si>
    <t>L.p.</t>
  </si>
  <si>
    <t>Wyszczególnienie</t>
  </si>
  <si>
    <t>Przewidywane wykonanie na 31.12</t>
  </si>
  <si>
    <t>2005 r.</t>
  </si>
  <si>
    <t>2006 r.</t>
  </si>
  <si>
    <t>2007 r.</t>
  </si>
  <si>
    <t>2008 r.</t>
  </si>
  <si>
    <t>2009r.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</si>
  <si>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</si>
  <si>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</si>
  <si>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</si>
  <si>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</si>
  <si>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</si>
  <si>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</si>
  <si>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</si>
  <si>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</si>
  <si>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</si>
  <si>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</si>
  <si>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</si>
  <si>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</si>
  <si>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</si>
  <si>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</si>
  <si>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</si>
  <si>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A. Dochody</t>
  </si>
  <si>
    <t>z tego</t>
  </si>
  <si>
    <t>A.1. Dochody bieżące</t>
  </si>
  <si>
    <t>- dochody własne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</si>
  <si>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</si>
  <si>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</si>
  <si>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</si>
  <si>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</si>
  <si>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</si>
  <si>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 + środki z UE</t>
  </si>
  <si>
    <t>inne min. przekształcenie prawa wieczystego w prawo włsności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</si>
  <si>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</si>
  <si>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</si>
  <si>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</si>
  <si>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</si>
  <si>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</si>
  <si>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</si>
  <si>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</si>
  <si>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</si>
  <si>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</si>
  <si>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w tym: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</si>
  <si>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</si>
  <si>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</si>
  <si>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</si>
  <si>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</si>
  <si>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</si>
  <si>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</si>
  <si>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</si>
  <si>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</si>
  <si>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</si>
  <si>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 xml:space="preserve">Spłaty kredytów i pożyczek długoterminowych 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</si>
  <si>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</si>
  <si>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</si>
  <si>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</si>
  <si>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</si>
  <si>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</si>
  <si>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</si>
  <si>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</si>
  <si>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</si>
  <si>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</si>
  <si>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</si>
  <si>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</si>
  <si>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</si>
  <si>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</si>
  <si>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</si>
  <si>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</si>
  <si>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</si>
  <si>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</si>
  <si>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</si>
  <si>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</si>
  <si>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</si>
  <si>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</si>
  <si>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</si>
  <si>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</si>
  <si>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</si>
  <si>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</si>
  <si>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</si>
  <si>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</si>
  <si>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</si>
  <si>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</si>
  <si>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t>Załącznik Nr 19</t>
  </si>
  <si>
    <t>do autopoprawki Nr 1</t>
  </si>
  <si>
    <t>Prezydenta Miasta Kielce</t>
  </si>
  <si>
    <t>z dnia 7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</si>
</sst>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b/>
      <sz val="14"/>
      <name val="Arial CE"/>
      <family val="2"/>
    </font>
    <font>
      <i/>
      <sz val="8"/>
      <name val="Arial CE"/>
      <family val="2"/>
    </font>
    <font>
      <i/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0"/>
    </font>
    <font>
      <b/>
      <i/>
      <sz val="10"/>
      <color indexed="12"/>
      <name val="Arial CE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vertAlign val="subscript"/>
      <sz val="10"/>
      <name val="Arial CE"/>
      <family val="2"/>
    </font>
    <font>
      <sz val="10"/>
      <color indexed="10"/>
      <name val="Arial"/>
      <family val="0"/>
    </font>
    <font>
      <vertAlign val="superscript"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vertical="center" wrapText="1"/>
    </xf>
    <xf numFmtId="3" fontId="4" fillId="24" borderId="16" xfId="0" applyNumberFormat="1" applyFont="1" applyFill="1" applyBorder="1" applyAlignment="1">
      <alignment/>
    </xf>
    <xf numFmtId="3" fontId="4" fillId="24" borderId="17" xfId="0" applyNumberFormat="1" applyFont="1" applyFill="1" applyBorder="1" applyAlignment="1">
      <alignment/>
    </xf>
    <xf numFmtId="3" fontId="4" fillId="24" borderId="19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 quotePrefix="1">
      <alignment vertic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7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 quotePrefix="1">
      <alignment vertical="center" wrapText="1"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 wrapText="1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vertical="center" wrapText="1"/>
    </xf>
    <xf numFmtId="3" fontId="4" fillId="24" borderId="29" xfId="0" applyNumberFormat="1" applyFont="1" applyFill="1" applyBorder="1" applyAlignment="1">
      <alignment/>
    </xf>
    <xf numFmtId="3" fontId="4" fillId="24" borderId="30" xfId="0" applyNumberFormat="1" applyFont="1" applyFill="1" applyBorder="1" applyAlignment="1">
      <alignment/>
    </xf>
    <xf numFmtId="3" fontId="4" fillId="24" borderId="31" xfId="0" applyNumberFormat="1" applyFont="1" applyFill="1" applyBorder="1" applyAlignment="1">
      <alignment/>
    </xf>
    <xf numFmtId="3" fontId="6" fillId="0" borderId="17" xfId="0" applyNumberFormat="1" applyFont="1" applyBorder="1" applyAlignment="1" applyProtection="1">
      <alignment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 applyProtection="1">
      <alignment/>
      <protection locked="0"/>
    </xf>
    <xf numFmtId="3" fontId="7" fillId="0" borderId="26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3" fontId="0" fillId="0" borderId="33" xfId="0" applyNumberFormat="1" applyBorder="1" applyAlignment="1">
      <alignment/>
    </xf>
    <xf numFmtId="3" fontId="8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3" fontId="0" fillId="0" borderId="37" xfId="0" applyNumberFormat="1" applyBorder="1" applyAlignment="1">
      <alignment/>
    </xf>
    <xf numFmtId="3" fontId="8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9" fillId="0" borderId="40" xfId="0" applyFont="1" applyBorder="1" applyAlignment="1">
      <alignment horizontal="center"/>
    </xf>
    <xf numFmtId="0" fontId="4" fillId="0" borderId="41" xfId="0" applyFont="1" applyBorder="1" applyAlignment="1">
      <alignment vertical="center" wrapText="1"/>
    </xf>
    <xf numFmtId="3" fontId="9" fillId="0" borderId="41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17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11" fillId="0" borderId="16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22" borderId="15" xfId="0" applyFill="1" applyBorder="1" applyAlignment="1">
      <alignment horizontal="center"/>
    </xf>
    <xf numFmtId="0" fontId="0" fillId="22" borderId="16" xfId="0" applyFill="1" applyBorder="1" applyAlignment="1">
      <alignment vertical="center" wrapText="1"/>
    </xf>
    <xf numFmtId="4" fontId="0" fillId="22" borderId="16" xfId="0" applyNumberFormat="1" applyFill="1" applyBorder="1" applyAlignment="1">
      <alignment/>
    </xf>
    <xf numFmtId="4" fontId="0" fillId="22" borderId="17" xfId="0" applyNumberFormat="1" applyFill="1" applyBorder="1" applyAlignment="1">
      <alignment/>
    </xf>
    <xf numFmtId="4" fontId="0" fillId="22" borderId="19" xfId="0" applyNumberFormat="1" applyFill="1" applyBorder="1" applyAlignment="1">
      <alignment/>
    </xf>
    <xf numFmtId="0" fontId="0" fillId="22" borderId="0" xfId="0" applyFill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22" borderId="16" xfId="0" applyNumberFormat="1" applyFill="1" applyBorder="1" applyAlignment="1" applyProtection="1">
      <alignment/>
      <protection locked="0"/>
    </xf>
    <xf numFmtId="4" fontId="0" fillId="22" borderId="17" xfId="0" applyNumberFormat="1" applyFill="1" applyBorder="1" applyAlignment="1" applyProtection="1">
      <alignment/>
      <protection locked="0"/>
    </xf>
    <xf numFmtId="4" fontId="0" fillId="22" borderId="19" xfId="0" applyNumberFormat="1" applyFill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vertical="center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zygmunt\Ustawienia%20lokalne\Temporary%20Internet%20Files\Content.IE5\6PDU7UX4\prognoza%20-%202009-12-06%20projekt%20ustawy%20kredyt%2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skaźniki"/>
      <sheetName val="możliwości"/>
      <sheetName val="stan zadł"/>
      <sheetName val="obsługa zadł"/>
      <sheetName val="Kredyt InwstycyjnyUE"/>
      <sheetName val="kredyty"/>
      <sheetName val="FRIK 2009"/>
      <sheetName val="pożyczki WFOŚiGW"/>
      <sheetName val="Prognoza długu do opini RiO Kre"/>
      <sheetName val="Prognoza długu"/>
      <sheetName val="odsetki+prowizja"/>
    </sheetNames>
    <sheetDataSet>
      <sheetData sheetId="2">
        <row r="4">
          <cell r="C4">
            <v>507603183</v>
          </cell>
          <cell r="D4">
            <v>580387581.17</v>
          </cell>
        </row>
        <row r="6">
          <cell r="E6">
            <v>340885743</v>
          </cell>
          <cell r="F6">
            <v>399795552.27</v>
          </cell>
          <cell r="G6">
            <v>406141356</v>
          </cell>
          <cell r="H6">
            <v>411212132</v>
          </cell>
          <cell r="I6">
            <v>427818686.16601604</v>
          </cell>
          <cell r="J6">
            <v>441323996.75099653</v>
          </cell>
          <cell r="K6">
            <v>455290673.6535264</v>
          </cell>
          <cell r="L6">
            <v>469703248.2721322</v>
          </cell>
          <cell r="M6">
            <v>484576092.7424292</v>
          </cell>
          <cell r="N6">
            <v>499924047.186654</v>
          </cell>
          <cell r="O6">
            <v>515762435.1156978</v>
          </cell>
          <cell r="P6">
            <v>532107079.3436103</v>
          </cell>
          <cell r="Q6">
            <v>548974318.4318146</v>
          </cell>
          <cell r="R6">
            <v>566381023.6808571</v>
          </cell>
          <cell r="S6">
            <v>584344616.6881261</v>
          </cell>
          <cell r="T6">
            <v>602883087.4905964</v>
          </cell>
          <cell r="U6">
            <v>622015013.3123083</v>
          </cell>
          <cell r="V6">
            <v>641759577.9369605</v>
          </cell>
        </row>
        <row r="11">
          <cell r="E11">
            <v>172725101</v>
          </cell>
          <cell r="F11">
            <v>192238661</v>
          </cell>
          <cell r="G11">
            <v>213332133</v>
          </cell>
          <cell r="H11">
            <v>223400342</v>
          </cell>
          <cell r="I11">
            <v>225634345.42</v>
          </cell>
          <cell r="J11">
            <v>227890688.8742</v>
          </cell>
          <cell r="K11">
            <v>230169595.762942</v>
          </cell>
          <cell r="L11">
            <v>232471291.7205714</v>
          </cell>
          <cell r="M11">
            <v>234796004.63777712</v>
          </cell>
          <cell r="N11">
            <v>237143964.6841549</v>
          </cell>
          <cell r="O11">
            <v>239515404.33099645</v>
          </cell>
          <cell r="P11">
            <v>241910558.3743064</v>
          </cell>
          <cell r="Q11">
            <v>244329663.95804948</v>
          </cell>
          <cell r="R11">
            <v>246772960.59762996</v>
          </cell>
          <cell r="S11">
            <v>246772960.59762996</v>
          </cell>
          <cell r="T11">
            <v>246772960.59762996</v>
          </cell>
          <cell r="U11">
            <v>246772960.59762996</v>
          </cell>
          <cell r="V11">
            <v>246772960.59762996</v>
          </cell>
        </row>
        <row r="12">
          <cell r="E12">
            <v>102366305</v>
          </cell>
          <cell r="F12">
            <v>114626026.6</v>
          </cell>
          <cell r="G12">
            <v>114268345</v>
          </cell>
          <cell r="H12">
            <v>99181322</v>
          </cell>
          <cell r="I12">
            <v>100173135.22</v>
          </cell>
          <cell r="J12">
            <v>101174866.5722</v>
          </cell>
          <cell r="K12">
            <v>102186615.237922</v>
          </cell>
          <cell r="L12">
            <v>103208481.39030121</v>
          </cell>
          <cell r="M12">
            <v>104240566.20420423</v>
          </cell>
          <cell r="N12">
            <v>105282971.86624627</v>
          </cell>
          <cell r="O12">
            <v>106335801.58490872</v>
          </cell>
          <cell r="P12">
            <v>107399159.60075781</v>
          </cell>
          <cell r="Q12">
            <v>108473151.1967654</v>
          </cell>
          <cell r="R12">
            <v>109557882.70873305</v>
          </cell>
          <cell r="S12">
            <v>109557882.70873305</v>
          </cell>
          <cell r="T12">
            <v>109557882.70873305</v>
          </cell>
          <cell r="U12">
            <v>109557882.70873305</v>
          </cell>
          <cell r="V12">
            <v>109557882.70873305</v>
          </cell>
        </row>
        <row r="14">
          <cell r="E14">
            <v>22233535</v>
          </cell>
          <cell r="F14">
            <v>29916024</v>
          </cell>
          <cell r="G14">
            <v>18480677</v>
          </cell>
          <cell r="H14">
            <v>28200500</v>
          </cell>
          <cell r="I14">
            <v>16465000</v>
          </cell>
          <cell r="J14">
            <v>14147000</v>
          </cell>
          <cell r="K14">
            <v>12939000</v>
          </cell>
          <cell r="L14">
            <v>8000000</v>
          </cell>
          <cell r="M14">
            <v>8000000</v>
          </cell>
          <cell r="N14">
            <v>5000000</v>
          </cell>
          <cell r="O14">
            <v>3500000</v>
          </cell>
          <cell r="P14">
            <v>2000000</v>
          </cell>
          <cell r="Q14">
            <v>0</v>
          </cell>
          <cell r="R14">
            <v>0</v>
          </cell>
          <cell r="S14">
            <v>0</v>
          </cell>
        </row>
        <row r="15">
          <cell r="G15">
            <v>27306181</v>
          </cell>
          <cell r="H15">
            <v>157492969</v>
          </cell>
          <cell r="I15">
            <v>145571647</v>
          </cell>
          <cell r="J15">
            <v>111030292</v>
          </cell>
          <cell r="K15">
            <v>67893526</v>
          </cell>
          <cell r="L15">
            <v>73872408</v>
          </cell>
          <cell r="M15">
            <v>16475141</v>
          </cell>
        </row>
        <row r="16">
          <cell r="E16">
            <v>8224260</v>
          </cell>
          <cell r="F16">
            <v>9091678</v>
          </cell>
          <cell r="G16">
            <v>10939119</v>
          </cell>
          <cell r="H16">
            <v>1917000</v>
          </cell>
          <cell r="I16">
            <v>7952090</v>
          </cell>
          <cell r="J16">
            <v>1500000</v>
          </cell>
          <cell r="K16">
            <v>1500000</v>
          </cell>
          <cell r="L16">
            <v>0</v>
          </cell>
          <cell r="M16">
            <v>0</v>
          </cell>
          <cell r="N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G17">
            <v>1000000</v>
          </cell>
          <cell r="H17">
            <v>700000</v>
          </cell>
          <cell r="J17">
            <v>500000</v>
          </cell>
          <cell r="K17">
            <v>500000</v>
          </cell>
          <cell r="L17">
            <v>500000</v>
          </cell>
          <cell r="M17">
            <v>500000</v>
          </cell>
          <cell r="N17">
            <v>500000</v>
          </cell>
          <cell r="O17">
            <v>500000</v>
          </cell>
          <cell r="P17">
            <v>500000</v>
          </cell>
        </row>
        <row r="22">
          <cell r="C22">
            <v>431539877</v>
          </cell>
          <cell r="D22">
            <v>479147281.74</v>
          </cell>
          <cell r="E22">
            <v>528474993.32</v>
          </cell>
          <cell r="F22">
            <v>621206870.39</v>
          </cell>
          <cell r="G22">
            <v>728094786</v>
          </cell>
          <cell r="H22">
            <v>728924707</v>
          </cell>
          <cell r="I22">
            <v>747293711.78</v>
          </cell>
          <cell r="J22">
            <v>758220721.315509</v>
          </cell>
          <cell r="K22">
            <v>765317272.2353832</v>
          </cell>
          <cell r="L22">
            <v>770680451.1704416</v>
          </cell>
          <cell r="M22">
            <v>775098074.617642</v>
          </cell>
          <cell r="N22">
            <v>778832278.3743675</v>
          </cell>
          <cell r="O22">
            <v>782641338.2511833</v>
          </cell>
          <cell r="P22">
            <v>786830065.4496751</v>
          </cell>
          <cell r="Q22">
            <v>791379528.3761925</v>
          </cell>
          <cell r="R22">
            <v>796006115.6380157</v>
          </cell>
          <cell r="S22">
            <v>801637188.3032022</v>
          </cell>
          <cell r="T22">
            <v>807364156.7328533</v>
          </cell>
          <cell r="U22">
            <v>813170587.0922943</v>
          </cell>
          <cell r="V22">
            <v>819784988.3030732</v>
          </cell>
        </row>
        <row r="24">
          <cell r="C24">
            <v>677291</v>
          </cell>
          <cell r="D24">
            <v>2582229.51</v>
          </cell>
          <cell r="E24">
            <v>4871845.94</v>
          </cell>
          <cell r="F24">
            <v>5389613.51</v>
          </cell>
          <cell r="G24">
            <v>10480421</v>
          </cell>
          <cell r="H24">
            <v>16694410</v>
          </cell>
          <cell r="I24">
            <v>27941111.810000002</v>
          </cell>
          <cell r="J24">
            <v>31674595.34580895</v>
          </cell>
          <cell r="K24">
            <v>31505685.005986266</v>
          </cell>
          <cell r="L24">
            <v>29530748.0687508</v>
          </cell>
          <cell r="M24">
            <v>26536874.48493418</v>
          </cell>
          <cell r="N24">
            <v>22785466.240332656</v>
          </cell>
          <cell r="O24">
            <v>19034057.995807968</v>
          </cell>
          <cell r="P24">
            <v>15586712.39174604</v>
          </cell>
          <cell r="Q24">
            <v>12423741.787684117</v>
          </cell>
          <cell r="R24">
            <v>9260771.183622193</v>
          </cell>
          <cell r="S24">
            <v>7024390.404264739</v>
          </cell>
          <cell r="T24">
            <v>4805230.854926492</v>
          </cell>
          <cell r="U24">
            <v>2586071.9555882467</v>
          </cell>
          <cell r="V24">
            <v>1094628.0150000001</v>
          </cell>
        </row>
        <row r="46">
          <cell r="C46">
            <v>662816</v>
          </cell>
          <cell r="D46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2724650</v>
          </cell>
          <cell r="G49">
            <v>3051000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116567118</v>
          </cell>
          <cell r="D50">
            <v>159418794.68</v>
          </cell>
          <cell r="E50">
            <v>76417135.39</v>
          </cell>
          <cell r="F50">
            <v>120055670</v>
          </cell>
          <cell r="G50">
            <v>193295539</v>
          </cell>
          <cell r="H50">
            <v>384602681</v>
          </cell>
          <cell r="I50">
            <v>260842566</v>
          </cell>
          <cell r="J50">
            <v>159946809</v>
          </cell>
          <cell r="K50">
            <v>79568460</v>
          </cell>
          <cell r="L50">
            <v>83400000</v>
          </cell>
          <cell r="M50">
            <v>22775756.97</v>
          </cell>
          <cell r="N50">
            <v>18304732.37</v>
          </cell>
          <cell r="O50">
            <v>36936216.56</v>
          </cell>
          <cell r="P50">
            <v>55425645.65</v>
          </cell>
          <cell r="Q50">
            <v>68736518.99</v>
          </cell>
          <cell r="R50">
            <v>99299893.21</v>
          </cell>
          <cell r="S50">
            <v>111897355.55</v>
          </cell>
          <cell r="T50">
            <v>124708867.92</v>
          </cell>
          <cell r="U50">
            <v>149229978.13</v>
          </cell>
          <cell r="V50">
            <v>168465001.94</v>
          </cell>
        </row>
        <row r="55">
          <cell r="E55">
            <v>15339617</v>
          </cell>
          <cell r="F55">
            <v>13297700</v>
          </cell>
          <cell r="G55">
            <v>144498181</v>
          </cell>
          <cell r="H55">
            <v>216382330</v>
          </cell>
          <cell r="I55">
            <v>117125964.72398388</v>
          </cell>
          <cell r="J55">
            <v>58650695.26177777</v>
          </cell>
          <cell r="K55">
            <v>14033660.33348354</v>
          </cell>
          <cell r="L55">
            <v>14199162.317755297</v>
          </cell>
          <cell r="M55">
            <v>0</v>
          </cell>
          <cell r="N55">
            <v>0.0011820495128631592</v>
          </cell>
          <cell r="O55">
            <v>0</v>
          </cell>
          <cell r="P55">
            <v>0</v>
          </cell>
          <cell r="Q55">
            <v>0</v>
          </cell>
          <cell r="R55">
            <v>0.00446106493473053</v>
          </cell>
          <cell r="S55">
            <v>0.00237824022769928</v>
          </cell>
          <cell r="T55">
            <v>0</v>
          </cell>
          <cell r="U55">
            <v>0</v>
          </cell>
          <cell r="V55">
            <v>0.0004931725561618805</v>
          </cell>
        </row>
        <row r="56">
          <cell r="C56">
            <v>62409190</v>
          </cell>
        </row>
        <row r="57">
          <cell r="D57">
            <v>92914611</v>
          </cell>
        </row>
        <row r="77">
          <cell r="D77">
            <v>1185000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>
            <v>4995203</v>
          </cell>
        </row>
        <row r="82">
          <cell r="C82">
            <v>13970493</v>
          </cell>
          <cell r="D82">
            <v>25352504</v>
          </cell>
          <cell r="E82">
            <v>21479468</v>
          </cell>
          <cell r="F82">
            <v>26946332</v>
          </cell>
          <cell r="G82">
            <v>12733760</v>
          </cell>
          <cell r="H82">
            <v>10651690</v>
          </cell>
          <cell r="I82">
            <v>7000000</v>
          </cell>
          <cell r="J82">
            <v>7000000</v>
          </cell>
          <cell r="K82">
            <v>7000000</v>
          </cell>
          <cell r="L82">
            <v>7000000</v>
          </cell>
          <cell r="M82">
            <v>7000000</v>
          </cell>
          <cell r="N82">
            <v>7000000</v>
          </cell>
          <cell r="O82">
            <v>7000000</v>
          </cell>
          <cell r="P82">
            <v>7000000</v>
          </cell>
          <cell r="Q82">
            <v>7000000</v>
          </cell>
          <cell r="R82">
            <v>7000000</v>
          </cell>
          <cell r="S82">
            <v>7000000</v>
          </cell>
          <cell r="T82">
            <v>7000000</v>
          </cell>
          <cell r="U82">
            <v>7000000</v>
          </cell>
          <cell r="V82">
            <v>7000000</v>
          </cell>
        </row>
        <row r="83">
          <cell r="D83">
            <v>59836.04</v>
          </cell>
          <cell r="F83">
            <v>0</v>
          </cell>
        </row>
        <row r="85">
          <cell r="C85">
            <v>13784028</v>
          </cell>
          <cell r="E85">
            <v>31225577</v>
          </cell>
          <cell r="F85">
            <v>22972234</v>
          </cell>
          <cell r="G85">
            <v>27309427</v>
          </cell>
          <cell r="H85">
            <v>35610897</v>
          </cell>
          <cell r="I85">
            <v>40104590.75</v>
          </cell>
          <cell r="J85">
            <v>45050009.14366533</v>
          </cell>
          <cell r="K85">
            <v>46627338.75249072</v>
          </cell>
          <cell r="L85">
            <v>54874140.53031857</v>
          </cell>
          <cell r="M85">
            <v>57713972.99386963</v>
          </cell>
          <cell r="N85">
            <v>57713972.99386963</v>
          </cell>
          <cell r="O85">
            <v>53036086.21692832</v>
          </cell>
          <cell r="P85">
            <v>48661086.216632806</v>
          </cell>
          <cell r="Q85">
            <v>48661086.21633729</v>
          </cell>
          <cell r="R85">
            <v>34405858.14366533</v>
          </cell>
          <cell r="S85">
            <v>34140916.14366533</v>
          </cell>
          <cell r="T85">
            <v>34140906.14366533</v>
          </cell>
          <cell r="U85">
            <v>22945291.393665325</v>
          </cell>
          <cell r="V85">
            <v>16840431.000743512</v>
          </cell>
        </row>
        <row r="86">
          <cell r="D86">
            <v>36115213</v>
          </cell>
        </row>
        <row r="107">
          <cell r="C107">
            <v>3138628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1039778</v>
          </cell>
        </row>
        <row r="112">
          <cell r="E112">
            <v>3991547</v>
          </cell>
        </row>
        <row r="113">
          <cell r="C113">
            <v>119</v>
          </cell>
          <cell r="D113">
            <v>66159</v>
          </cell>
        </row>
        <row r="114">
          <cell r="C114">
            <v>1834422</v>
          </cell>
          <cell r="D114">
            <v>3371231</v>
          </cell>
          <cell r="E114">
            <v>16425000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="60" zoomScalePageLayoutView="0" workbookViewId="0" topLeftCell="J1">
      <selection activeCell="R1" sqref="R1:R4"/>
    </sheetView>
  </sheetViews>
  <sheetFormatPr defaultColWidth="8.421875" defaultRowHeight="12.75"/>
  <cols>
    <col min="1" max="1" width="5.28125" style="126" customWidth="1"/>
    <col min="2" max="2" width="41.140625" style="0" customWidth="1"/>
    <col min="3" max="5" width="8.421875" style="0" hidden="1" customWidth="1"/>
    <col min="6" max="6" width="0.13671875" style="0" customWidth="1"/>
    <col min="7" max="7" width="13.8515625" style="0" customWidth="1"/>
    <col min="8" max="8" width="16.421875" style="0" customWidth="1"/>
    <col min="9" max="9" width="14.8515625" style="0" customWidth="1"/>
    <col min="10" max="15" width="12.7109375" style="0" bestFit="1" customWidth="1"/>
    <col min="16" max="17" width="12.8515625" style="0" bestFit="1" customWidth="1"/>
    <col min="18" max="22" width="14.00390625" style="0" bestFit="1" customWidth="1"/>
  </cols>
  <sheetData>
    <row r="1" spans="18:20" ht="12.75">
      <c r="R1" s="131"/>
      <c r="T1" s="131" t="s">
        <v>84</v>
      </c>
    </row>
    <row r="2" spans="18:20" ht="12.75">
      <c r="R2" s="131"/>
      <c r="T2" s="131" t="s">
        <v>85</v>
      </c>
    </row>
    <row r="3" spans="18:20" ht="12.75">
      <c r="R3" s="133"/>
      <c r="T3" s="133" t="s">
        <v>86</v>
      </c>
    </row>
    <row r="4" spans="18:20" ht="12.75">
      <c r="R4" s="132"/>
      <c r="T4" s="132" t="s">
        <v>87</v>
      </c>
    </row>
    <row r="6" spans="1:22" s="1" customFormat="1" ht="18.75" thickBot="1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2" ht="13.5" customHeight="1" thickTop="1">
      <c r="A7" s="2" t="s">
        <v>1</v>
      </c>
      <c r="B7" s="3" t="s">
        <v>2</v>
      </c>
      <c r="C7" s="4"/>
      <c r="D7" s="5"/>
      <c r="E7" s="4" t="s">
        <v>3</v>
      </c>
      <c r="F7" s="6"/>
      <c r="G7" s="135" t="s">
        <v>3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</row>
    <row r="8" spans="1:22" ht="45.75" customHeight="1">
      <c r="A8" s="7"/>
      <c r="B8" s="8"/>
      <c r="C8" s="8" t="s">
        <v>4</v>
      </c>
      <c r="D8" s="8" t="s">
        <v>5</v>
      </c>
      <c r="E8" s="9" t="s">
        <v>6</v>
      </c>
      <c r="F8" s="9" t="s">
        <v>7</v>
      </c>
      <c r="G8" s="10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  <c r="S8" s="8" t="s">
        <v>20</v>
      </c>
      <c r="T8" s="8" t="s">
        <v>21</v>
      </c>
      <c r="U8" s="9" t="s">
        <v>22</v>
      </c>
      <c r="V8" s="11" t="s">
        <v>23</v>
      </c>
    </row>
    <row r="9" spans="1:22" s="16" customFormat="1" ht="12.75">
      <c r="A9" s="12">
        <v>1</v>
      </c>
      <c r="B9" s="13">
        <v>2</v>
      </c>
      <c r="C9" s="13">
        <v>4</v>
      </c>
      <c r="D9" s="13">
        <v>5</v>
      </c>
      <c r="E9" s="14">
        <v>6</v>
      </c>
      <c r="F9" s="13">
        <v>7</v>
      </c>
      <c r="G9" s="13">
        <v>3</v>
      </c>
      <c r="H9" s="13">
        <v>4</v>
      </c>
      <c r="I9" s="13">
        <v>5</v>
      </c>
      <c r="J9" s="13">
        <v>6</v>
      </c>
      <c r="K9" s="13">
        <v>7</v>
      </c>
      <c r="L9" s="13">
        <v>8</v>
      </c>
      <c r="M9" s="13">
        <v>9</v>
      </c>
      <c r="N9" s="13">
        <v>10</v>
      </c>
      <c r="O9" s="13">
        <v>11</v>
      </c>
      <c r="P9" s="13">
        <v>12</v>
      </c>
      <c r="Q9" s="13">
        <v>13</v>
      </c>
      <c r="R9" s="13">
        <v>14</v>
      </c>
      <c r="S9" s="13">
        <v>15</v>
      </c>
      <c r="T9" s="13">
        <v>16</v>
      </c>
      <c r="U9" s="13">
        <v>17</v>
      </c>
      <c r="V9" s="15">
        <v>18</v>
      </c>
    </row>
    <row r="10" spans="1:22" s="22" customFormat="1" ht="12.75">
      <c r="A10" s="17">
        <v>1</v>
      </c>
      <c r="B10" s="18" t="s">
        <v>24</v>
      </c>
      <c r="C10" s="19">
        <f>'[1]możliwości'!C4</f>
        <v>507603183</v>
      </c>
      <c r="D10" s="19">
        <f>'[1]możliwości'!D4</f>
        <v>580387581.17</v>
      </c>
      <c r="E10" s="20">
        <f>E12+E17</f>
        <v>646434944</v>
      </c>
      <c r="F10" s="19">
        <f aca="true" t="shared" si="0" ref="F10:V10">F12+F17</f>
        <v>745667941.87</v>
      </c>
      <c r="G10" s="19">
        <f>G12+G17</f>
        <v>791467811</v>
      </c>
      <c r="H10" s="19">
        <f t="shared" si="0"/>
        <v>922104265</v>
      </c>
      <c r="I10" s="19">
        <f t="shared" si="0"/>
        <v>924114903.8060161</v>
      </c>
      <c r="J10" s="19">
        <f t="shared" si="0"/>
        <v>897566844.1973965</v>
      </c>
      <c r="K10" s="19">
        <f t="shared" si="0"/>
        <v>870479410.6543903</v>
      </c>
      <c r="L10" s="19">
        <f t="shared" si="0"/>
        <v>887755429.3830049</v>
      </c>
      <c r="M10" s="19">
        <f t="shared" si="0"/>
        <v>848587804.5844105</v>
      </c>
      <c r="N10" s="19">
        <f t="shared" si="0"/>
        <v>847850983.7370551</v>
      </c>
      <c r="O10" s="19">
        <f t="shared" si="0"/>
        <v>865613641.031603</v>
      </c>
      <c r="P10" s="19">
        <f t="shared" si="0"/>
        <v>883916797.3186746</v>
      </c>
      <c r="Q10" s="19">
        <f t="shared" si="0"/>
        <v>901777133.5866294</v>
      </c>
      <c r="R10" s="19">
        <f t="shared" si="0"/>
        <v>922711866.98722</v>
      </c>
      <c r="S10" s="19">
        <f t="shared" si="0"/>
        <v>940675459.9944892</v>
      </c>
      <c r="T10" s="19">
        <f t="shared" si="0"/>
        <v>959213930.7969594</v>
      </c>
      <c r="U10" s="20">
        <f t="shared" si="0"/>
        <v>978345856.6186714</v>
      </c>
      <c r="V10" s="21">
        <f t="shared" si="0"/>
        <v>998090421.2433236</v>
      </c>
    </row>
    <row r="11" spans="1:22" ht="12.75">
      <c r="A11" s="23"/>
      <c r="B11" s="24" t="s">
        <v>25</v>
      </c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</row>
    <row r="12" spans="1:22" s="33" customFormat="1" ht="12.75">
      <c r="A12" s="28">
        <v>2</v>
      </c>
      <c r="B12" s="29" t="s">
        <v>26</v>
      </c>
      <c r="C12" s="30">
        <f>SUM(C14:C16)</f>
        <v>0</v>
      </c>
      <c r="D12" s="30">
        <f>SUM(D14:D16)</f>
        <v>0</v>
      </c>
      <c r="E12" s="31">
        <f>SUM(E14:E16)</f>
        <v>615977149</v>
      </c>
      <c r="F12" s="30">
        <f aca="true" t="shared" si="1" ref="F12:V12">F14+F15+F16</f>
        <v>706660239.87</v>
      </c>
      <c r="G12" s="30">
        <f>G14+G15+G16</f>
        <v>733741834</v>
      </c>
      <c r="H12" s="30">
        <f t="shared" si="1"/>
        <v>733793796</v>
      </c>
      <c r="I12" s="30">
        <f t="shared" si="1"/>
        <v>753626166.8060161</v>
      </c>
      <c r="J12" s="30">
        <f t="shared" si="1"/>
        <v>770389552.1973965</v>
      </c>
      <c r="K12" s="30">
        <f t="shared" si="1"/>
        <v>787646884.6543903</v>
      </c>
      <c r="L12" s="30">
        <f t="shared" si="1"/>
        <v>805383021.3830049</v>
      </c>
      <c r="M12" s="30">
        <f t="shared" si="1"/>
        <v>823612663.5844105</v>
      </c>
      <c r="N12" s="30">
        <f t="shared" si="1"/>
        <v>842350983.7370551</v>
      </c>
      <c r="O12" s="30">
        <f t="shared" si="1"/>
        <v>861613641.031603</v>
      </c>
      <c r="P12" s="30">
        <f t="shared" si="1"/>
        <v>881416797.3186746</v>
      </c>
      <c r="Q12" s="30">
        <f t="shared" si="1"/>
        <v>901777133.5866294</v>
      </c>
      <c r="R12" s="30">
        <f t="shared" si="1"/>
        <v>922711866.98722</v>
      </c>
      <c r="S12" s="30">
        <f t="shared" si="1"/>
        <v>940675459.9944892</v>
      </c>
      <c r="T12" s="30">
        <f t="shared" si="1"/>
        <v>959213930.7969594</v>
      </c>
      <c r="U12" s="31">
        <f t="shared" si="1"/>
        <v>978345856.6186714</v>
      </c>
      <c r="V12" s="32">
        <f t="shared" si="1"/>
        <v>998090421.2433236</v>
      </c>
    </row>
    <row r="13" spans="1:22" ht="12.75">
      <c r="A13" s="23"/>
      <c r="B13" s="24" t="s">
        <v>25</v>
      </c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7"/>
    </row>
    <row r="14" spans="1:22" ht="12.75">
      <c r="A14" s="23">
        <v>3</v>
      </c>
      <c r="B14" s="34" t="s">
        <v>27</v>
      </c>
      <c r="C14" s="35"/>
      <c r="D14" s="35"/>
      <c r="E14" s="36">
        <f>'[1]możliwości'!E6</f>
        <v>340885743</v>
      </c>
      <c r="F14" s="37">
        <f>'[1]możliwości'!F6</f>
        <v>399795552.27</v>
      </c>
      <c r="G14" s="37">
        <f>'[1]możliwości'!G6</f>
        <v>406141356</v>
      </c>
      <c r="H14" s="37">
        <f>'[1]możliwości'!H6</f>
        <v>411212132</v>
      </c>
      <c r="I14" s="37">
        <f>'[1]możliwości'!I6</f>
        <v>427818686.16601604</v>
      </c>
      <c r="J14" s="37">
        <f>'[1]możliwości'!J6</f>
        <v>441323996.75099653</v>
      </c>
      <c r="K14" s="37">
        <f>'[1]możliwości'!K6</f>
        <v>455290673.6535264</v>
      </c>
      <c r="L14" s="37">
        <f>'[1]możliwości'!L6</f>
        <v>469703248.2721322</v>
      </c>
      <c r="M14" s="37">
        <f>'[1]możliwości'!M6</f>
        <v>484576092.7424292</v>
      </c>
      <c r="N14" s="37">
        <f>'[1]możliwości'!N6</f>
        <v>499924047.186654</v>
      </c>
      <c r="O14" s="37">
        <f>'[1]możliwości'!O6</f>
        <v>515762435.1156978</v>
      </c>
      <c r="P14" s="37">
        <f>'[1]możliwości'!P6</f>
        <v>532107079.3436103</v>
      </c>
      <c r="Q14" s="37">
        <f>'[1]możliwości'!Q6</f>
        <v>548974318.4318146</v>
      </c>
      <c r="R14" s="37">
        <f>'[1]możliwości'!R6</f>
        <v>566381023.6808571</v>
      </c>
      <c r="S14" s="37">
        <f>'[1]możliwości'!S6</f>
        <v>584344616.6881261</v>
      </c>
      <c r="T14" s="37">
        <f>'[1]możliwości'!T6</f>
        <v>602883087.4905964</v>
      </c>
      <c r="U14" s="36">
        <f>'[1]możliwości'!U6</f>
        <v>622015013.3123083</v>
      </c>
      <c r="V14" s="38">
        <f>'[1]możliwości'!V6</f>
        <v>641759577.9369605</v>
      </c>
    </row>
    <row r="15" spans="1:22" ht="12.75">
      <c r="A15" s="23">
        <v>4</v>
      </c>
      <c r="B15" s="34" t="s">
        <v>28</v>
      </c>
      <c r="C15" s="35"/>
      <c r="D15" s="35"/>
      <c r="E15" s="39">
        <f>'[1]możliwości'!E11</f>
        <v>172725101</v>
      </c>
      <c r="F15" s="35">
        <f>'[1]możliwości'!F11</f>
        <v>192238661</v>
      </c>
      <c r="G15" s="35">
        <f>'[1]możliwości'!G11</f>
        <v>213332133</v>
      </c>
      <c r="H15" s="35">
        <f>'[1]możliwości'!H11</f>
        <v>223400342</v>
      </c>
      <c r="I15" s="35">
        <f>'[1]możliwości'!I11</f>
        <v>225634345.42</v>
      </c>
      <c r="J15" s="35">
        <f>'[1]możliwości'!J11</f>
        <v>227890688.8742</v>
      </c>
      <c r="K15" s="35">
        <f>'[1]możliwości'!K11</f>
        <v>230169595.762942</v>
      </c>
      <c r="L15" s="35">
        <f>'[1]możliwości'!L11</f>
        <v>232471291.7205714</v>
      </c>
      <c r="M15" s="35">
        <f>'[1]możliwości'!M11</f>
        <v>234796004.63777712</v>
      </c>
      <c r="N15" s="35">
        <f>'[1]możliwości'!N11</f>
        <v>237143964.6841549</v>
      </c>
      <c r="O15" s="35">
        <f>'[1]możliwości'!O11</f>
        <v>239515404.33099645</v>
      </c>
      <c r="P15" s="35">
        <f>'[1]możliwości'!P11</f>
        <v>241910558.3743064</v>
      </c>
      <c r="Q15" s="35">
        <f>'[1]możliwości'!Q11</f>
        <v>244329663.95804948</v>
      </c>
      <c r="R15" s="35">
        <f>'[1]możliwości'!R11</f>
        <v>246772960.59762996</v>
      </c>
      <c r="S15" s="35">
        <f>'[1]możliwości'!S11</f>
        <v>246772960.59762996</v>
      </c>
      <c r="T15" s="35">
        <f>'[1]możliwości'!T11</f>
        <v>246772960.59762996</v>
      </c>
      <c r="U15" s="39">
        <f>'[1]możliwości'!U11</f>
        <v>246772960.59762996</v>
      </c>
      <c r="V15" s="40">
        <f>'[1]możliwości'!V11</f>
        <v>246772960.59762996</v>
      </c>
    </row>
    <row r="16" spans="1:22" ht="12.75">
      <c r="A16" s="23">
        <v>5</v>
      </c>
      <c r="B16" s="34" t="s">
        <v>29</v>
      </c>
      <c r="C16" s="35"/>
      <c r="D16" s="35"/>
      <c r="E16" s="39">
        <f>'[1]możliwości'!E12</f>
        <v>102366305</v>
      </c>
      <c r="F16" s="35">
        <f>'[1]możliwości'!F12</f>
        <v>114626026.6</v>
      </c>
      <c r="G16" s="35">
        <f>'[1]możliwości'!G12</f>
        <v>114268345</v>
      </c>
      <c r="H16" s="35">
        <f>'[1]możliwości'!H12</f>
        <v>99181322</v>
      </c>
      <c r="I16" s="35">
        <f>'[1]możliwości'!I12</f>
        <v>100173135.22</v>
      </c>
      <c r="J16" s="35">
        <f>'[1]możliwości'!J12</f>
        <v>101174866.5722</v>
      </c>
      <c r="K16" s="35">
        <f>'[1]możliwości'!K12</f>
        <v>102186615.237922</v>
      </c>
      <c r="L16" s="35">
        <f>'[1]możliwości'!L12</f>
        <v>103208481.39030121</v>
      </c>
      <c r="M16" s="35">
        <f>'[1]możliwości'!M12</f>
        <v>104240566.20420423</v>
      </c>
      <c r="N16" s="35">
        <f>'[1]możliwości'!N12</f>
        <v>105282971.86624627</v>
      </c>
      <c r="O16" s="35">
        <f>'[1]możliwości'!O12</f>
        <v>106335801.58490872</v>
      </c>
      <c r="P16" s="35">
        <f>'[1]możliwości'!P12</f>
        <v>107399159.60075781</v>
      </c>
      <c r="Q16" s="35">
        <f>'[1]możliwości'!Q12</f>
        <v>108473151.1967654</v>
      </c>
      <c r="R16" s="35">
        <f>'[1]możliwości'!R12</f>
        <v>109557882.70873305</v>
      </c>
      <c r="S16" s="35">
        <f>'[1]możliwości'!S12</f>
        <v>109557882.70873305</v>
      </c>
      <c r="T16" s="35">
        <f>'[1]możliwości'!T12</f>
        <v>109557882.70873305</v>
      </c>
      <c r="U16" s="39">
        <f>'[1]możliwości'!U12</f>
        <v>109557882.70873305</v>
      </c>
      <c r="V16" s="40">
        <f>'[1]możliwości'!V12</f>
        <v>109557882.70873305</v>
      </c>
    </row>
    <row r="17" spans="1:22" s="33" customFormat="1" ht="12.75">
      <c r="A17" s="28">
        <v>6</v>
      </c>
      <c r="B17" s="29" t="s">
        <v>30</v>
      </c>
      <c r="C17" s="41">
        <v>1E-38</v>
      </c>
      <c r="D17" s="41">
        <v>1E-38</v>
      </c>
      <c r="E17" s="42">
        <f>E19+E20</f>
        <v>30457795</v>
      </c>
      <c r="F17" s="41">
        <f>F19+F20</f>
        <v>39007702</v>
      </c>
      <c r="G17" s="41">
        <f>G19+G20+G21</f>
        <v>57725977</v>
      </c>
      <c r="H17" s="41">
        <f aca="true" t="shared" si="2" ref="H17:P17">H19+H20+H21</f>
        <v>188310469</v>
      </c>
      <c r="I17" s="41">
        <f t="shared" si="2"/>
        <v>170488737</v>
      </c>
      <c r="J17" s="41">
        <f t="shared" si="2"/>
        <v>127177292</v>
      </c>
      <c r="K17" s="41">
        <f t="shared" si="2"/>
        <v>82832526</v>
      </c>
      <c r="L17" s="41">
        <f t="shared" si="2"/>
        <v>82372408</v>
      </c>
      <c r="M17" s="41">
        <f t="shared" si="2"/>
        <v>24975141</v>
      </c>
      <c r="N17" s="41">
        <f t="shared" si="2"/>
        <v>5500000</v>
      </c>
      <c r="O17" s="41">
        <f t="shared" si="2"/>
        <v>4000000</v>
      </c>
      <c r="P17" s="41">
        <f t="shared" si="2"/>
        <v>2500000</v>
      </c>
      <c r="Q17" s="41">
        <f>Q19+Q20</f>
        <v>0</v>
      </c>
      <c r="R17" s="41">
        <f>R19+R20</f>
        <v>0</v>
      </c>
      <c r="S17" s="41">
        <f>S19+S20</f>
        <v>0</v>
      </c>
      <c r="T17" s="41">
        <f>T19+T20</f>
        <v>0</v>
      </c>
      <c r="U17" s="42">
        <f>U19+U20</f>
        <v>0</v>
      </c>
      <c r="V17" s="43">
        <f>V19+V20</f>
        <v>0</v>
      </c>
    </row>
    <row r="18" spans="1:22" ht="12.75">
      <c r="A18" s="23"/>
      <c r="B18" s="24" t="s">
        <v>31</v>
      </c>
      <c r="C18" s="35"/>
      <c r="D18" s="35"/>
      <c r="E18" s="3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9"/>
      <c r="V18" s="40"/>
    </row>
    <row r="19" spans="1:22" ht="12.75">
      <c r="A19" s="23">
        <v>7</v>
      </c>
      <c r="B19" s="34" t="s">
        <v>32</v>
      </c>
      <c r="C19" s="35"/>
      <c r="D19" s="35"/>
      <c r="E19" s="39">
        <f>'[1]możliwości'!E14</f>
        <v>22233535</v>
      </c>
      <c r="F19" s="35">
        <f>'[1]możliwości'!F14</f>
        <v>29916024</v>
      </c>
      <c r="G19" s="35">
        <f>'[1]możliwości'!G14</f>
        <v>18480677</v>
      </c>
      <c r="H19" s="35">
        <f>'[1]możliwości'!H14</f>
        <v>28200500</v>
      </c>
      <c r="I19" s="35">
        <f>'[1]możliwości'!I14</f>
        <v>16465000</v>
      </c>
      <c r="J19" s="35">
        <f>'[1]możliwości'!J14</f>
        <v>14147000</v>
      </c>
      <c r="K19" s="35">
        <f>'[1]możliwości'!K14</f>
        <v>12939000</v>
      </c>
      <c r="L19" s="35">
        <f>'[1]możliwości'!L14</f>
        <v>8000000</v>
      </c>
      <c r="M19" s="35">
        <f>'[1]możliwości'!M14</f>
        <v>8000000</v>
      </c>
      <c r="N19" s="35">
        <f>'[1]możliwości'!N14</f>
        <v>5000000</v>
      </c>
      <c r="O19" s="35">
        <f>'[1]możliwości'!O14</f>
        <v>3500000</v>
      </c>
      <c r="P19" s="35">
        <f>'[1]możliwości'!P14</f>
        <v>2000000</v>
      </c>
      <c r="Q19" s="35">
        <f>'[1]możliwości'!Q14</f>
        <v>0</v>
      </c>
      <c r="R19" s="35">
        <f>'[1]możliwości'!R14</f>
        <v>0</v>
      </c>
      <c r="S19" s="35">
        <f>'[1]możliwości'!S14</f>
        <v>0</v>
      </c>
      <c r="T19" s="35">
        <f>'[1]możliwości'!T14</f>
        <v>0</v>
      </c>
      <c r="U19" s="39">
        <f>'[1]możliwości'!U14</f>
        <v>0</v>
      </c>
      <c r="V19" s="40">
        <f>'[1]możliwości'!V14</f>
        <v>0</v>
      </c>
    </row>
    <row r="20" spans="1:22" ht="25.5">
      <c r="A20" s="44">
        <v>8</v>
      </c>
      <c r="B20" s="45" t="s">
        <v>33</v>
      </c>
      <c r="C20" s="46"/>
      <c r="D20" s="46"/>
      <c r="E20" s="47">
        <f>'[1]możliwości'!E16</f>
        <v>8224260</v>
      </c>
      <c r="F20" s="46">
        <f>'[1]możliwości'!F16</f>
        <v>9091678</v>
      </c>
      <c r="G20" s="46">
        <f>'[1]możliwości'!G16+'[1]możliwości'!G15</f>
        <v>38245300</v>
      </c>
      <c r="H20" s="46">
        <f>'[1]możliwości'!H16+'[1]możliwości'!H15</f>
        <v>159409969</v>
      </c>
      <c r="I20" s="46">
        <f>'[1]możliwości'!I16+'[1]możliwości'!I15</f>
        <v>153523737</v>
      </c>
      <c r="J20" s="46">
        <f>'[1]możliwości'!J16+'[1]możliwości'!J15</f>
        <v>112530292</v>
      </c>
      <c r="K20" s="46">
        <f>'[1]możliwości'!K16+'[1]możliwości'!K15</f>
        <v>69393526</v>
      </c>
      <c r="L20" s="46">
        <f>'[1]możliwości'!L16+'[1]możliwości'!L15</f>
        <v>73872408</v>
      </c>
      <c r="M20" s="46">
        <f>'[1]możliwości'!M16+'[1]możliwości'!M15</f>
        <v>16475141</v>
      </c>
      <c r="N20" s="46">
        <f>'[1]możliwości'!N16</f>
        <v>0</v>
      </c>
      <c r="O20" s="46">
        <f>'[1]możliwości'!O16</f>
        <v>0</v>
      </c>
      <c r="P20" s="46">
        <f>'[1]możliwości'!P16</f>
        <v>0</v>
      </c>
      <c r="Q20" s="46">
        <f>'[1]możliwości'!Q16</f>
        <v>0</v>
      </c>
      <c r="R20" s="46">
        <f>'[1]możliwości'!R16</f>
        <v>0</v>
      </c>
      <c r="S20" s="46">
        <f>'[1]możliwości'!S16</f>
        <v>0</v>
      </c>
      <c r="T20" s="46">
        <f>'[1]możliwości'!T16</f>
        <v>0</v>
      </c>
      <c r="U20" s="47">
        <f>'[1]możliwości'!U16</f>
        <v>0</v>
      </c>
      <c r="V20" s="48">
        <f>'[1]możliwości'!V16</f>
        <v>0</v>
      </c>
    </row>
    <row r="21" spans="1:22" ht="26.25" thickBot="1">
      <c r="A21" s="49"/>
      <c r="B21" s="50" t="s">
        <v>34</v>
      </c>
      <c r="C21" s="51"/>
      <c r="D21" s="51"/>
      <c r="E21" s="52"/>
      <c r="F21" s="51"/>
      <c r="G21" s="51">
        <f>'[1]możliwości'!G17</f>
        <v>1000000</v>
      </c>
      <c r="H21" s="51">
        <f>'[1]możliwości'!H17</f>
        <v>700000</v>
      </c>
      <c r="I21" s="51">
        <v>500000</v>
      </c>
      <c r="J21" s="51">
        <f>'[1]możliwości'!J17</f>
        <v>500000</v>
      </c>
      <c r="K21" s="51">
        <f>'[1]możliwości'!K17</f>
        <v>500000</v>
      </c>
      <c r="L21" s="51">
        <f>'[1]możliwości'!L17</f>
        <v>500000</v>
      </c>
      <c r="M21" s="51">
        <f>'[1]możliwości'!M17</f>
        <v>500000</v>
      </c>
      <c r="N21" s="51">
        <f>'[1]możliwości'!N17</f>
        <v>500000</v>
      </c>
      <c r="O21" s="51">
        <f>'[1]możliwości'!O17</f>
        <v>500000</v>
      </c>
      <c r="P21" s="51">
        <f>'[1]możliwości'!P17</f>
        <v>500000</v>
      </c>
      <c r="Q21" s="51">
        <f>'[1]możliwości'!Q17</f>
        <v>0</v>
      </c>
      <c r="R21" s="51">
        <f>'[1]możliwości'!R17</f>
        <v>0</v>
      </c>
      <c r="S21" s="51">
        <f>'[1]możliwości'!S17</f>
        <v>0</v>
      </c>
      <c r="T21" s="51"/>
      <c r="U21" s="52"/>
      <c r="V21" s="53"/>
    </row>
    <row r="22" spans="1:22" s="22" customFormat="1" ht="12.75">
      <c r="A22" s="54">
        <v>9</v>
      </c>
      <c r="B22" s="55" t="s">
        <v>35</v>
      </c>
      <c r="C22" s="56">
        <f aca="true" t="shared" si="3" ref="C22:V22">C24+C28</f>
        <v>548106995</v>
      </c>
      <c r="D22" s="56">
        <f t="shared" si="3"/>
        <v>638566076.4200001</v>
      </c>
      <c r="E22" s="57">
        <f t="shared" si="3"/>
        <v>604495868.71</v>
      </c>
      <c r="F22" s="56">
        <f>F24+F28</f>
        <v>741262540.39</v>
      </c>
      <c r="G22" s="56">
        <f t="shared" si="3"/>
        <v>921390325</v>
      </c>
      <c r="H22" s="56">
        <f t="shared" si="3"/>
        <v>1113527388</v>
      </c>
      <c r="I22" s="56">
        <f t="shared" si="3"/>
        <v>1008136277.78</v>
      </c>
      <c r="J22" s="56">
        <f t="shared" si="3"/>
        <v>918167530.315509</v>
      </c>
      <c r="K22" s="56">
        <f>K24+K28</f>
        <v>844885732.2353832</v>
      </c>
      <c r="L22" s="56">
        <f t="shared" si="3"/>
        <v>854080451.1704416</v>
      </c>
      <c r="M22" s="56">
        <f t="shared" si="3"/>
        <v>797873831.5876421</v>
      </c>
      <c r="N22" s="56">
        <f t="shared" si="3"/>
        <v>797137010.7443675</v>
      </c>
      <c r="O22" s="56">
        <f t="shared" si="3"/>
        <v>819577554.8111832</v>
      </c>
      <c r="P22" s="56">
        <f t="shared" si="3"/>
        <v>842255711.099675</v>
      </c>
      <c r="Q22" s="56">
        <f t="shared" si="3"/>
        <v>860116047.3661925</v>
      </c>
      <c r="R22" s="56">
        <f t="shared" si="3"/>
        <v>895306008.8480158</v>
      </c>
      <c r="S22" s="56">
        <f t="shared" si="3"/>
        <v>913534543.8532021</v>
      </c>
      <c r="T22" s="56">
        <f t="shared" si="3"/>
        <v>932073024.6528533</v>
      </c>
      <c r="U22" s="57">
        <f t="shared" si="3"/>
        <v>962400565.2222943</v>
      </c>
      <c r="V22" s="58">
        <f t="shared" si="3"/>
        <v>988249990.2430732</v>
      </c>
    </row>
    <row r="23" spans="1:22" ht="12.75">
      <c r="A23" s="23"/>
      <c r="B23" s="24" t="s">
        <v>25</v>
      </c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7"/>
    </row>
    <row r="24" spans="1:22" s="33" customFormat="1" ht="12.75">
      <c r="A24" s="28">
        <v>10</v>
      </c>
      <c r="B24" s="29" t="s">
        <v>36</v>
      </c>
      <c r="C24" s="41">
        <f>'[1]możliwości'!C22</f>
        <v>431539877</v>
      </c>
      <c r="D24" s="41">
        <f>'[1]możliwości'!D22</f>
        <v>479147281.74</v>
      </c>
      <c r="E24" s="42">
        <f>'[1]możliwości'!E22</f>
        <v>528474993.32</v>
      </c>
      <c r="F24" s="41">
        <f>'[1]możliwości'!F22</f>
        <v>621206870.39</v>
      </c>
      <c r="G24" s="41">
        <f>'[1]możliwości'!G22</f>
        <v>728094786</v>
      </c>
      <c r="H24" s="41">
        <f>'[1]możliwości'!H22</f>
        <v>728924707</v>
      </c>
      <c r="I24" s="41">
        <f>'[1]możliwości'!I22</f>
        <v>747293711.78</v>
      </c>
      <c r="J24" s="41">
        <f>'[1]możliwości'!J22</f>
        <v>758220721.315509</v>
      </c>
      <c r="K24" s="41">
        <f>'[1]możliwości'!K22</f>
        <v>765317272.2353832</v>
      </c>
      <c r="L24" s="41">
        <f>'[1]możliwości'!L22</f>
        <v>770680451.1704416</v>
      </c>
      <c r="M24" s="41">
        <f>'[1]możliwości'!M22</f>
        <v>775098074.617642</v>
      </c>
      <c r="N24" s="41">
        <f>'[1]możliwości'!N22</f>
        <v>778832278.3743675</v>
      </c>
      <c r="O24" s="41">
        <f>'[1]możliwości'!O22</f>
        <v>782641338.2511833</v>
      </c>
      <c r="P24" s="41">
        <f>'[1]możliwości'!P22</f>
        <v>786830065.4496751</v>
      </c>
      <c r="Q24" s="41">
        <f>'[1]możliwości'!Q22</f>
        <v>791379528.3761925</v>
      </c>
      <c r="R24" s="41">
        <f>'[1]możliwości'!R22</f>
        <v>796006115.6380157</v>
      </c>
      <c r="S24" s="41">
        <f>'[1]możliwości'!S22</f>
        <v>801637188.3032022</v>
      </c>
      <c r="T24" s="41">
        <f>'[1]możliwości'!T22</f>
        <v>807364156.7328533</v>
      </c>
      <c r="U24" s="42">
        <f>'[1]możliwości'!U22</f>
        <v>813170587.0922943</v>
      </c>
      <c r="V24" s="43">
        <f>'[1]możliwości'!V22</f>
        <v>819784988.3030732</v>
      </c>
    </row>
    <row r="25" spans="1:22" ht="12.75">
      <c r="A25" s="23"/>
      <c r="B25" s="24" t="s">
        <v>31</v>
      </c>
      <c r="C25" s="35"/>
      <c r="D25" s="35"/>
      <c r="E25" s="39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9"/>
      <c r="V25" s="40"/>
    </row>
    <row r="26" spans="1:22" ht="12.75">
      <c r="A26" s="23">
        <v>11</v>
      </c>
      <c r="B26" s="34" t="s">
        <v>37</v>
      </c>
      <c r="C26" s="35">
        <f>'[1]możliwości'!C24</f>
        <v>677291</v>
      </c>
      <c r="D26" s="35">
        <f>'[1]możliwości'!D24</f>
        <v>2582229.51</v>
      </c>
      <c r="E26" s="39">
        <f>'[1]możliwości'!E24</f>
        <v>4871845.94</v>
      </c>
      <c r="F26" s="35">
        <f>'[1]możliwości'!F24</f>
        <v>5389613.51</v>
      </c>
      <c r="G26" s="35">
        <f>'[1]możliwości'!G24</f>
        <v>10480421</v>
      </c>
      <c r="H26" s="35">
        <f>'[1]możliwości'!H24</f>
        <v>16694410</v>
      </c>
      <c r="I26" s="35">
        <f>'[1]możliwości'!I24</f>
        <v>27941111.810000002</v>
      </c>
      <c r="J26" s="35">
        <f>'[1]możliwości'!J24</f>
        <v>31674595.34580895</v>
      </c>
      <c r="K26" s="35">
        <f>'[1]możliwości'!K24</f>
        <v>31505685.005986266</v>
      </c>
      <c r="L26" s="35">
        <f>'[1]możliwości'!L24</f>
        <v>29530748.0687508</v>
      </c>
      <c r="M26" s="35">
        <f>'[1]możliwości'!M24</f>
        <v>26536874.48493418</v>
      </c>
      <c r="N26" s="35">
        <f>'[1]możliwości'!N24</f>
        <v>22785466.240332656</v>
      </c>
      <c r="O26" s="35">
        <f>'[1]możliwości'!O24</f>
        <v>19034057.995807968</v>
      </c>
      <c r="P26" s="35">
        <f>'[1]możliwości'!P24</f>
        <v>15586712.39174604</v>
      </c>
      <c r="Q26" s="35">
        <f>'[1]możliwości'!Q24</f>
        <v>12423741.787684117</v>
      </c>
      <c r="R26" s="35">
        <f>'[1]możliwości'!R24</f>
        <v>9260771.183622193</v>
      </c>
      <c r="S26" s="35">
        <f>'[1]możliwości'!S24</f>
        <v>7024390.404264739</v>
      </c>
      <c r="T26" s="35">
        <f>'[1]możliwości'!T24</f>
        <v>4805230.854926492</v>
      </c>
      <c r="U26" s="39">
        <f>'[1]możliwości'!U24</f>
        <v>2586071.9555882467</v>
      </c>
      <c r="V26" s="40">
        <f>'[1]możliwości'!V24</f>
        <v>1094628.0150000001</v>
      </c>
    </row>
    <row r="27" spans="1:22" ht="12.75">
      <c r="A27" s="23">
        <v>12</v>
      </c>
      <c r="B27" s="34" t="s">
        <v>38</v>
      </c>
      <c r="C27" s="35">
        <f>'[1]możliwości'!C46</f>
        <v>662816</v>
      </c>
      <c r="D27" s="35">
        <f>'[1]możliwości'!D46</f>
        <v>0</v>
      </c>
      <c r="E27" s="59">
        <v>1047479</v>
      </c>
      <c r="F27" s="35">
        <f>'[1]możliwości'!F49</f>
        <v>2724650</v>
      </c>
      <c r="G27" s="35">
        <f>'[1]możliwości'!G49</f>
        <v>3051000</v>
      </c>
      <c r="H27" s="35">
        <f>'[1]możliwości'!H49</f>
        <v>0</v>
      </c>
      <c r="I27" s="35">
        <f>'[1]możliwości'!I49</f>
        <v>0</v>
      </c>
      <c r="J27" s="35">
        <f>'[1]możliwości'!J49</f>
        <v>0</v>
      </c>
      <c r="K27" s="35">
        <f>'[1]możliwości'!K49</f>
        <v>0</v>
      </c>
      <c r="L27" s="35">
        <f>'[1]możliwości'!L49</f>
        <v>0</v>
      </c>
      <c r="M27" s="35">
        <f>'[1]możliwości'!M49</f>
        <v>0</v>
      </c>
      <c r="N27" s="35">
        <f>'[1]możliwości'!N49</f>
        <v>0</v>
      </c>
      <c r="O27" s="35">
        <f>'[1]możliwości'!O49</f>
        <v>0</v>
      </c>
      <c r="P27" s="35">
        <f>'[1]możliwości'!P49</f>
        <v>0</v>
      </c>
      <c r="Q27" s="35">
        <f>'[1]możliwości'!Q49</f>
        <v>0</v>
      </c>
      <c r="R27" s="35">
        <f>'[1]możliwości'!R49</f>
        <v>0</v>
      </c>
      <c r="S27" s="35">
        <f>'[1]możliwości'!S49</f>
        <v>0</v>
      </c>
      <c r="T27" s="35">
        <f>'[1]możliwości'!T49</f>
        <v>0</v>
      </c>
      <c r="U27" s="39">
        <f>'[1]możliwości'!U49</f>
        <v>0</v>
      </c>
      <c r="V27" s="40">
        <f>'[1]możliwości'!V49</f>
        <v>0</v>
      </c>
    </row>
    <row r="28" spans="1:22" s="33" customFormat="1" ht="13.5" thickBot="1">
      <c r="A28" s="60">
        <v>13</v>
      </c>
      <c r="B28" s="61" t="s">
        <v>39</v>
      </c>
      <c r="C28" s="62">
        <f>'[1]możliwości'!C50</f>
        <v>116567118</v>
      </c>
      <c r="D28" s="62">
        <f>'[1]możliwości'!D50</f>
        <v>159418794.68</v>
      </c>
      <c r="E28" s="63">
        <f>'[1]możliwości'!E50-396260</f>
        <v>76020875.39</v>
      </c>
      <c r="F28" s="62">
        <f>'[1]możliwości'!F50</f>
        <v>120055670</v>
      </c>
      <c r="G28" s="62">
        <f>'[1]możliwości'!G50</f>
        <v>193295539</v>
      </c>
      <c r="H28" s="62">
        <f>'[1]możliwości'!H50</f>
        <v>384602681</v>
      </c>
      <c r="I28" s="62">
        <f>'[1]możliwości'!I50</f>
        <v>260842566</v>
      </c>
      <c r="J28" s="62">
        <f>'[1]możliwości'!J50</f>
        <v>159946809</v>
      </c>
      <c r="K28" s="62">
        <f>'[1]możliwości'!K50</f>
        <v>79568460</v>
      </c>
      <c r="L28" s="62">
        <f>'[1]możliwości'!L50</f>
        <v>83400000</v>
      </c>
      <c r="M28" s="62">
        <f>'[1]możliwości'!M50</f>
        <v>22775756.97</v>
      </c>
      <c r="N28" s="62">
        <f>'[1]możliwości'!N50</f>
        <v>18304732.37</v>
      </c>
      <c r="O28" s="62">
        <f>'[1]możliwości'!O50</f>
        <v>36936216.56</v>
      </c>
      <c r="P28" s="62">
        <f>'[1]możliwości'!P50</f>
        <v>55425645.65</v>
      </c>
      <c r="Q28" s="62">
        <f>'[1]możliwości'!Q50</f>
        <v>68736518.99</v>
      </c>
      <c r="R28" s="62">
        <f>'[1]możliwości'!R50</f>
        <v>99299893.21</v>
      </c>
      <c r="S28" s="62">
        <f>'[1]możliwości'!S50</f>
        <v>111897355.55</v>
      </c>
      <c r="T28" s="62">
        <f>'[1]możliwości'!T50</f>
        <v>124708867.92</v>
      </c>
      <c r="U28" s="64">
        <f>'[1]możliwości'!U50</f>
        <v>149229978.13</v>
      </c>
      <c r="V28" s="65">
        <f>'[1]możliwości'!V50</f>
        <v>168465001.94</v>
      </c>
    </row>
    <row r="29" spans="1:22" ht="13.5" thickBot="1">
      <c r="A29" s="66">
        <v>14</v>
      </c>
      <c r="B29" s="67" t="s">
        <v>40</v>
      </c>
      <c r="C29" s="68">
        <f>C10-C22</f>
        <v>-40503812</v>
      </c>
      <c r="D29" s="68">
        <f>D10-D22</f>
        <v>-58178495.25000012</v>
      </c>
      <c r="E29" s="69">
        <f>E10-E22</f>
        <v>41939075.28999996</v>
      </c>
      <c r="F29" s="68">
        <f>F10-F22</f>
        <v>4405401.480000019</v>
      </c>
      <c r="G29" s="68">
        <f aca="true" t="shared" si="4" ref="G29:V29">G10-G22</f>
        <v>-129922514</v>
      </c>
      <c r="H29" s="68">
        <f t="shared" si="4"/>
        <v>-191423123</v>
      </c>
      <c r="I29" s="68">
        <f t="shared" si="4"/>
        <v>-84021373.97398388</v>
      </c>
      <c r="J29" s="68">
        <f t="shared" si="4"/>
        <v>-20600686.118112445</v>
      </c>
      <c r="K29" s="68">
        <f t="shared" si="4"/>
        <v>25593678.419007182</v>
      </c>
      <c r="L29" s="68">
        <f t="shared" si="4"/>
        <v>33674978.21256328</v>
      </c>
      <c r="M29" s="68">
        <f t="shared" si="4"/>
        <v>50713972.996768475</v>
      </c>
      <c r="N29" s="68">
        <f t="shared" si="4"/>
        <v>50713972.99268758</v>
      </c>
      <c r="O29" s="68">
        <f t="shared" si="4"/>
        <v>46036086.220419765</v>
      </c>
      <c r="P29" s="68">
        <f t="shared" si="4"/>
        <v>41661086.218999505</v>
      </c>
      <c r="Q29" s="68">
        <f t="shared" si="4"/>
        <v>41661086.22043693</v>
      </c>
      <c r="R29" s="68">
        <f t="shared" si="4"/>
        <v>27405858.139204264</v>
      </c>
      <c r="S29" s="68">
        <f t="shared" si="4"/>
        <v>27140916.14128709</v>
      </c>
      <c r="T29" s="68">
        <f t="shared" si="4"/>
        <v>27140906.14410615</v>
      </c>
      <c r="U29" s="70">
        <f t="shared" si="4"/>
        <v>15945291.396377087</v>
      </c>
      <c r="V29" s="71">
        <f t="shared" si="4"/>
        <v>9840431.00025034</v>
      </c>
    </row>
    <row r="30" spans="1:22" ht="13.5" thickBot="1">
      <c r="A30" s="72">
        <v>15</v>
      </c>
      <c r="B30" s="73" t="s">
        <v>41</v>
      </c>
      <c r="C30" s="74">
        <f aca="true" t="shared" si="5" ref="C30:Q30">C31-C47</f>
        <v>65756317</v>
      </c>
      <c r="D30" s="74">
        <f t="shared" si="5"/>
        <v>79555664.04</v>
      </c>
      <c r="E30" s="75">
        <f t="shared" si="5"/>
        <v>-10831492</v>
      </c>
      <c r="F30" s="74">
        <f t="shared" si="5"/>
        <v>8471798</v>
      </c>
      <c r="G30" s="74">
        <f t="shared" si="5"/>
        <v>129922514</v>
      </c>
      <c r="H30" s="74">
        <f t="shared" si="5"/>
        <v>191423123</v>
      </c>
      <c r="I30" s="74">
        <f t="shared" si="5"/>
        <v>84021373.97398388</v>
      </c>
      <c r="J30" s="74">
        <f t="shared" si="5"/>
        <v>20600686.118112445</v>
      </c>
      <c r="K30" s="74">
        <f t="shared" si="5"/>
        <v>-25593678.419007182</v>
      </c>
      <c r="L30" s="74">
        <f t="shared" si="5"/>
        <v>-33674978.21256328</v>
      </c>
      <c r="M30" s="74">
        <f t="shared" si="5"/>
        <v>-50713972.99386963</v>
      </c>
      <c r="N30" s="74">
        <f t="shared" si="5"/>
        <v>-50713972.99268758</v>
      </c>
      <c r="O30" s="74">
        <f t="shared" si="5"/>
        <v>-46036086.21692832</v>
      </c>
      <c r="P30" s="74">
        <f>P31-P47</f>
        <v>-41661086.216632806</v>
      </c>
      <c r="Q30" s="74">
        <f t="shared" si="5"/>
        <v>-41661086.21633729</v>
      </c>
      <c r="R30" s="74">
        <f>R31-R47</f>
        <v>-27405858.139204264</v>
      </c>
      <c r="S30" s="74">
        <f>S31-S47</f>
        <v>-27140916.14128709</v>
      </c>
      <c r="T30" s="74">
        <f>T31-T47</f>
        <v>-27140906.14366533</v>
      </c>
      <c r="U30" s="76">
        <f>U31-U47</f>
        <v>-15945291.393665325</v>
      </c>
      <c r="V30" s="77">
        <f>V31-V47</f>
        <v>-9840431.00025034</v>
      </c>
    </row>
    <row r="31" spans="1:22" s="83" customFormat="1" ht="14.25">
      <c r="A31" s="78">
        <v>16</v>
      </c>
      <c r="B31" s="79" t="s">
        <v>42</v>
      </c>
      <c r="C31" s="80">
        <f aca="true" t="shared" si="6" ref="C31:V31">C33+C36+C37+C38+C41+C44+C45+C46</f>
        <v>81374886</v>
      </c>
      <c r="D31" s="80">
        <f t="shared" si="6"/>
        <v>122004620.04</v>
      </c>
      <c r="E31" s="81">
        <f t="shared" si="6"/>
        <v>36819085</v>
      </c>
      <c r="F31" s="80">
        <f>F33+F36+F37+F38+F41+F44+F45+F46</f>
        <v>40244032</v>
      </c>
      <c r="G31" s="80">
        <f t="shared" si="6"/>
        <v>157231941</v>
      </c>
      <c r="H31" s="80">
        <f t="shared" si="6"/>
        <v>227034020</v>
      </c>
      <c r="I31" s="80">
        <f t="shared" si="6"/>
        <v>124125964.72398388</v>
      </c>
      <c r="J31" s="80">
        <f t="shared" si="6"/>
        <v>65650695.26177777</v>
      </c>
      <c r="K31" s="80">
        <f t="shared" si="6"/>
        <v>21033660.33348354</v>
      </c>
      <c r="L31" s="80">
        <f t="shared" si="6"/>
        <v>21199162.317755297</v>
      </c>
      <c r="M31" s="80">
        <f t="shared" si="6"/>
        <v>7000000</v>
      </c>
      <c r="N31" s="80">
        <f t="shared" si="6"/>
        <v>7000000.0011820495</v>
      </c>
      <c r="O31" s="80">
        <f t="shared" si="6"/>
        <v>7000000</v>
      </c>
      <c r="P31" s="80">
        <f t="shared" si="6"/>
        <v>7000000</v>
      </c>
      <c r="Q31" s="80">
        <f t="shared" si="6"/>
        <v>7000000</v>
      </c>
      <c r="R31" s="80">
        <f t="shared" si="6"/>
        <v>7000000.004461065</v>
      </c>
      <c r="S31" s="80">
        <f t="shared" si="6"/>
        <v>7000000.00237824</v>
      </c>
      <c r="T31" s="80">
        <f t="shared" si="6"/>
        <v>7000000</v>
      </c>
      <c r="U31" s="81">
        <f t="shared" si="6"/>
        <v>7000000</v>
      </c>
      <c r="V31" s="82">
        <f t="shared" si="6"/>
        <v>7000000.000493173</v>
      </c>
    </row>
    <row r="32" spans="1:22" ht="12.75">
      <c r="A32" s="23"/>
      <c r="B32" s="24" t="s">
        <v>25</v>
      </c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7"/>
    </row>
    <row r="33" spans="1:22" ht="12.75">
      <c r="A33" s="23">
        <v>17</v>
      </c>
      <c r="B33" s="24" t="s">
        <v>43</v>
      </c>
      <c r="C33" s="35">
        <f>'[1]możliwości'!C56+C35</f>
        <v>67404393</v>
      </c>
      <c r="D33" s="35">
        <f>'[1]możliwości'!D57+'[1]możliwości'!D77+D35</f>
        <v>96592280</v>
      </c>
      <c r="E33" s="84">
        <f>'[1]możliwości'!E55</f>
        <v>15339617</v>
      </c>
      <c r="F33" s="35">
        <f>'[1]możliwości'!F55</f>
        <v>13297700</v>
      </c>
      <c r="G33" s="35">
        <f>'[1]możliwości'!G55</f>
        <v>144498181</v>
      </c>
      <c r="H33" s="35">
        <f>'[1]możliwości'!H55</f>
        <v>216382330</v>
      </c>
      <c r="I33" s="35">
        <f>'[1]możliwości'!I55</f>
        <v>117125964.72398388</v>
      </c>
      <c r="J33" s="35">
        <f>'[1]możliwości'!J55</f>
        <v>58650695.26177777</v>
      </c>
      <c r="K33" s="35">
        <f>'[1]możliwości'!K55</f>
        <v>14033660.33348354</v>
      </c>
      <c r="L33" s="35">
        <f>'[1]możliwości'!L55</f>
        <v>14199162.317755297</v>
      </c>
      <c r="M33" s="35">
        <f>'[1]możliwości'!M55</f>
        <v>0</v>
      </c>
      <c r="N33" s="35">
        <f>'[1]możliwości'!N55</f>
        <v>0.0011820495128631592</v>
      </c>
      <c r="O33" s="35">
        <f>'[1]możliwości'!O55</f>
        <v>0</v>
      </c>
      <c r="P33" s="35">
        <f>'[1]możliwości'!P55</f>
        <v>0</v>
      </c>
      <c r="Q33" s="35">
        <f>'[1]możliwości'!Q55</f>
        <v>0</v>
      </c>
      <c r="R33" s="35">
        <f>'[1]możliwości'!R55</f>
        <v>0.00446106493473053</v>
      </c>
      <c r="S33" s="35">
        <f>'[1]możliwości'!S55</f>
        <v>0.00237824022769928</v>
      </c>
      <c r="T33" s="35">
        <f>'[1]możliwości'!T55</f>
        <v>0</v>
      </c>
      <c r="U33" s="39">
        <f>'[1]możliwości'!U55</f>
        <v>0</v>
      </c>
      <c r="V33" s="40">
        <f>'[1]możliwości'!V55</f>
        <v>0.0004931725561618805</v>
      </c>
    </row>
    <row r="34" spans="1:22" ht="12.75">
      <c r="A34" s="23"/>
      <c r="B34" s="24" t="s">
        <v>44</v>
      </c>
      <c r="C34" s="35"/>
      <c r="D34" s="35"/>
      <c r="E34" s="39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9"/>
      <c r="V34" s="40"/>
    </row>
    <row r="35" spans="1:22" ht="51">
      <c r="A35" s="23">
        <v>18</v>
      </c>
      <c r="B35" s="24" t="s">
        <v>45</v>
      </c>
      <c r="C35" s="35">
        <f>'[1]możliwości'!C81</f>
        <v>4995203</v>
      </c>
      <c r="D35" s="35">
        <v>2492669</v>
      </c>
      <c r="E35" s="39"/>
      <c r="F35" s="35"/>
      <c r="G35" s="35">
        <f>'[1]możliwości'!G80</f>
        <v>0</v>
      </c>
      <c r="H35" s="35">
        <f>'[1]możliwości'!H80</f>
        <v>0</v>
      </c>
      <c r="I35" s="35">
        <f>'[1]możliwości'!I80</f>
        <v>0</v>
      </c>
      <c r="J35" s="35">
        <f>'[1]możliwości'!J80</f>
        <v>0</v>
      </c>
      <c r="K35" s="35">
        <f>'[1]możliwości'!K80</f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9"/>
      <c r="V35" s="40"/>
    </row>
    <row r="36" spans="1:22" ht="12.75">
      <c r="A36" s="23">
        <v>19</v>
      </c>
      <c r="B36" s="24" t="s">
        <v>46</v>
      </c>
      <c r="C36" s="35"/>
      <c r="D36" s="35">
        <f>'[1]możliwości'!D83</f>
        <v>59836.04</v>
      </c>
      <c r="E36" s="39"/>
      <c r="F36" s="35">
        <f>'[1]możliwości'!F83</f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9"/>
      <c r="V36" s="40"/>
    </row>
    <row r="37" spans="1:22" ht="12.75">
      <c r="A37" s="23">
        <v>20</v>
      </c>
      <c r="B37" s="24" t="s">
        <v>47</v>
      </c>
      <c r="C37" s="35"/>
      <c r="D37" s="35"/>
      <c r="E37" s="39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9"/>
      <c r="V37" s="40"/>
    </row>
    <row r="38" spans="1:22" ht="12.75">
      <c r="A38" s="23">
        <v>21</v>
      </c>
      <c r="B38" s="24" t="s">
        <v>48</v>
      </c>
      <c r="C38" s="35"/>
      <c r="D38" s="35"/>
      <c r="E38" s="39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9"/>
      <c r="V38" s="40"/>
    </row>
    <row r="39" spans="1:22" ht="12.75">
      <c r="A39" s="23"/>
      <c r="B39" s="24" t="s">
        <v>44</v>
      </c>
      <c r="C39" s="35"/>
      <c r="D39" s="35"/>
      <c r="E39" s="39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9"/>
      <c r="V39" s="40"/>
    </row>
    <row r="40" spans="1:22" ht="51">
      <c r="A40" s="23">
        <v>22</v>
      </c>
      <c r="B40" s="24" t="s">
        <v>45</v>
      </c>
      <c r="C40" s="35"/>
      <c r="D40" s="35"/>
      <c r="E40" s="3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9"/>
      <c r="V40" s="40"/>
    </row>
    <row r="41" spans="1:22" ht="25.5">
      <c r="A41" s="23">
        <v>23</v>
      </c>
      <c r="B41" s="24" t="s">
        <v>49</v>
      </c>
      <c r="C41" s="35"/>
      <c r="D41" s="35"/>
      <c r="E41" s="39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9"/>
      <c r="V41" s="40"/>
    </row>
    <row r="42" spans="1:22" ht="12.75">
      <c r="A42" s="23"/>
      <c r="B42" s="24" t="s">
        <v>44</v>
      </c>
      <c r="C42" s="35"/>
      <c r="D42" s="35"/>
      <c r="E42" s="39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9"/>
      <c r="V42" s="40"/>
    </row>
    <row r="43" spans="1:22" ht="51">
      <c r="A43" s="23">
        <v>24</v>
      </c>
      <c r="B43" s="24" t="s">
        <v>45</v>
      </c>
      <c r="C43" s="35"/>
      <c r="D43" s="35"/>
      <c r="E43" s="39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9"/>
      <c r="V43" s="40"/>
    </row>
    <row r="44" spans="1:22" ht="12.75">
      <c r="A44" s="23">
        <v>25</v>
      </c>
      <c r="B44" s="85" t="s">
        <v>50</v>
      </c>
      <c r="C44" s="35"/>
      <c r="D44" s="35"/>
      <c r="E44" s="39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9"/>
      <c r="V44" s="40"/>
    </row>
    <row r="45" spans="1:22" ht="12.75">
      <c r="A45" s="23">
        <v>26</v>
      </c>
      <c r="B45" s="24" t="s">
        <v>51</v>
      </c>
      <c r="C45" s="35">
        <f>'[1]możliwości'!C82</f>
        <v>13970493</v>
      </c>
      <c r="D45" s="35">
        <f>'[1]możliwości'!D82</f>
        <v>25352504</v>
      </c>
      <c r="E45" s="39">
        <f>'[1]możliwości'!E82</f>
        <v>21479468</v>
      </c>
      <c r="F45" s="35">
        <f>'[1]możliwości'!F82</f>
        <v>26946332</v>
      </c>
      <c r="G45" s="35">
        <f>'[1]możliwości'!G82</f>
        <v>12733760</v>
      </c>
      <c r="H45" s="35">
        <f>'[1]możliwości'!H82</f>
        <v>10651690</v>
      </c>
      <c r="I45" s="35">
        <f>'[1]możliwości'!I82</f>
        <v>7000000</v>
      </c>
      <c r="J45" s="35">
        <f>'[1]możliwości'!J82</f>
        <v>7000000</v>
      </c>
      <c r="K45" s="35">
        <f>'[1]możliwości'!K82</f>
        <v>7000000</v>
      </c>
      <c r="L45" s="35">
        <f>'[1]możliwości'!L82</f>
        <v>7000000</v>
      </c>
      <c r="M45" s="35">
        <f>'[1]możliwości'!M82</f>
        <v>7000000</v>
      </c>
      <c r="N45" s="35">
        <f>'[1]możliwości'!N82</f>
        <v>7000000</v>
      </c>
      <c r="O45" s="35">
        <f>'[1]możliwości'!O82</f>
        <v>7000000</v>
      </c>
      <c r="P45" s="35">
        <f>'[1]możliwości'!P82</f>
        <v>7000000</v>
      </c>
      <c r="Q45" s="35">
        <f>'[1]możliwości'!Q82</f>
        <v>7000000</v>
      </c>
      <c r="R45" s="35">
        <f>'[1]możliwości'!R82</f>
        <v>7000000</v>
      </c>
      <c r="S45" s="35">
        <f>'[1]możliwości'!S82</f>
        <v>7000000</v>
      </c>
      <c r="T45" s="35">
        <f>'[1]możliwości'!T82</f>
        <v>7000000</v>
      </c>
      <c r="U45" s="39">
        <f>'[1]możliwości'!U82</f>
        <v>7000000</v>
      </c>
      <c r="V45" s="40">
        <f>'[1]możliwości'!V82</f>
        <v>7000000</v>
      </c>
    </row>
    <row r="46" spans="1:22" ht="13.5" thickBot="1">
      <c r="A46" s="44">
        <v>27</v>
      </c>
      <c r="B46" s="86" t="s">
        <v>52</v>
      </c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8"/>
    </row>
    <row r="47" spans="1:22" ht="14.25">
      <c r="A47" s="87">
        <v>28</v>
      </c>
      <c r="B47" s="88" t="s">
        <v>53</v>
      </c>
      <c r="C47" s="89">
        <f aca="true" t="shared" si="7" ref="C47:V47">C49+C52+C53+C54+C57+C60</f>
        <v>15618569</v>
      </c>
      <c r="D47" s="89">
        <f>D49+D52+D53+D54+D57+D60</f>
        <v>42448956</v>
      </c>
      <c r="E47" s="90">
        <f t="shared" si="7"/>
        <v>47650577</v>
      </c>
      <c r="F47" s="89">
        <f t="shared" si="7"/>
        <v>31772234</v>
      </c>
      <c r="G47" s="91">
        <f t="shared" si="7"/>
        <v>27309427</v>
      </c>
      <c r="H47" s="91">
        <f t="shared" si="7"/>
        <v>35610897</v>
      </c>
      <c r="I47" s="91">
        <f t="shared" si="7"/>
        <v>40104590.75</v>
      </c>
      <c r="J47" s="91">
        <f t="shared" si="7"/>
        <v>45050009.14366533</v>
      </c>
      <c r="K47" s="91">
        <f t="shared" si="7"/>
        <v>46627338.75249072</v>
      </c>
      <c r="L47" s="91">
        <f t="shared" si="7"/>
        <v>54874140.53031857</v>
      </c>
      <c r="M47" s="91">
        <f t="shared" si="7"/>
        <v>57713972.99386963</v>
      </c>
      <c r="N47" s="91">
        <f t="shared" si="7"/>
        <v>57713972.99386963</v>
      </c>
      <c r="O47" s="91">
        <f t="shared" si="7"/>
        <v>53036086.21692832</v>
      </c>
      <c r="P47" s="91">
        <f t="shared" si="7"/>
        <v>48661086.216632806</v>
      </c>
      <c r="Q47" s="91">
        <f t="shared" si="7"/>
        <v>48661086.21633729</v>
      </c>
      <c r="R47" s="91">
        <f t="shared" si="7"/>
        <v>34405858.14366533</v>
      </c>
      <c r="S47" s="91">
        <f t="shared" si="7"/>
        <v>34140916.14366533</v>
      </c>
      <c r="T47" s="91">
        <f t="shared" si="7"/>
        <v>34140906.14366533</v>
      </c>
      <c r="U47" s="92">
        <f t="shared" si="7"/>
        <v>22945291.393665325</v>
      </c>
      <c r="V47" s="93">
        <f t="shared" si="7"/>
        <v>16840431.000743512</v>
      </c>
    </row>
    <row r="48" spans="1:22" ht="12.75">
      <c r="A48" s="23"/>
      <c r="B48" s="24" t="s">
        <v>25</v>
      </c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27"/>
    </row>
    <row r="49" spans="1:22" ht="12.75">
      <c r="A49" s="23">
        <v>29</v>
      </c>
      <c r="B49" s="24" t="s">
        <v>54</v>
      </c>
      <c r="C49" s="35">
        <f>'[1]możliwości'!C85</f>
        <v>13784028</v>
      </c>
      <c r="D49" s="35">
        <f>'[1]możliwości'!D86+'[1]możliwości'!D110+D51</f>
        <v>39011566</v>
      </c>
      <c r="E49" s="39">
        <f>'[1]możliwości'!E85</f>
        <v>31225577</v>
      </c>
      <c r="F49" s="35">
        <f>'[1]możliwości'!F85</f>
        <v>22972234</v>
      </c>
      <c r="G49" s="35">
        <f>'[1]możliwości'!G85</f>
        <v>27309427</v>
      </c>
      <c r="H49" s="35">
        <f>'[1]możliwości'!H85</f>
        <v>35610897</v>
      </c>
      <c r="I49" s="35">
        <f>'[1]możliwości'!I85</f>
        <v>40104590.75</v>
      </c>
      <c r="J49" s="35">
        <f>'[1]możliwości'!J85</f>
        <v>45050009.14366533</v>
      </c>
      <c r="K49" s="35">
        <f>'[1]możliwości'!K85</f>
        <v>46627338.75249072</v>
      </c>
      <c r="L49" s="35">
        <f>'[1]możliwości'!L85</f>
        <v>54874140.53031857</v>
      </c>
      <c r="M49" s="35">
        <f>'[1]możliwości'!M85</f>
        <v>57713972.99386963</v>
      </c>
      <c r="N49" s="35">
        <f>'[1]możliwości'!N85</f>
        <v>57713972.99386963</v>
      </c>
      <c r="O49" s="35">
        <f>'[1]możliwości'!O85</f>
        <v>53036086.21692832</v>
      </c>
      <c r="P49" s="35">
        <f>'[1]możliwości'!P85</f>
        <v>48661086.216632806</v>
      </c>
      <c r="Q49" s="35">
        <f>'[1]możliwości'!Q85</f>
        <v>48661086.21633729</v>
      </c>
      <c r="R49" s="35">
        <f>'[1]możliwości'!R85</f>
        <v>34405858.14366533</v>
      </c>
      <c r="S49" s="35">
        <f>'[1]możliwości'!S85</f>
        <v>34140916.14366533</v>
      </c>
      <c r="T49" s="35">
        <f>'[1]możliwości'!T85</f>
        <v>34140906.14366533</v>
      </c>
      <c r="U49" s="39">
        <f>'[1]możliwości'!U85</f>
        <v>22945291.393665325</v>
      </c>
      <c r="V49" s="40">
        <f>'[1]możliwości'!V85</f>
        <v>16840431.000743512</v>
      </c>
    </row>
    <row r="50" spans="1:22" ht="12.75">
      <c r="A50" s="23"/>
      <c r="B50" s="24" t="s">
        <v>44</v>
      </c>
      <c r="C50" s="35"/>
      <c r="D50" s="35"/>
      <c r="E50" s="39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9"/>
      <c r="V50" s="40"/>
    </row>
    <row r="51" spans="1:22" ht="51">
      <c r="A51" s="23">
        <v>30</v>
      </c>
      <c r="B51" s="24" t="s">
        <v>45</v>
      </c>
      <c r="C51" s="35">
        <f>'[1]możliwości'!C107</f>
        <v>3138628</v>
      </c>
      <c r="D51" s="35">
        <v>1856575</v>
      </c>
      <c r="E51" s="39">
        <f>'[1]możliwości'!E112</f>
        <v>3991547</v>
      </c>
      <c r="F51" s="35"/>
      <c r="G51" s="35">
        <f>'[1]możliwości'!G109</f>
        <v>0</v>
      </c>
      <c r="H51" s="35">
        <f>'[1]możliwości'!H109</f>
        <v>0</v>
      </c>
      <c r="I51" s="35">
        <f>'[1]możliwości'!I109</f>
        <v>0</v>
      </c>
      <c r="J51" s="35">
        <f>'[1]możliwości'!J109</f>
        <v>0</v>
      </c>
      <c r="K51" s="35">
        <f>'[1]możliwości'!K109</f>
        <v>0</v>
      </c>
      <c r="L51" s="35">
        <f>'[1]możliwości'!L109</f>
        <v>0</v>
      </c>
      <c r="M51" s="35"/>
      <c r="N51" s="35"/>
      <c r="O51" s="35"/>
      <c r="P51" s="35"/>
      <c r="Q51" s="35"/>
      <c r="R51" s="35"/>
      <c r="S51" s="35"/>
      <c r="T51" s="35"/>
      <c r="U51" s="39"/>
      <c r="V51" s="40"/>
    </row>
    <row r="52" spans="1:22" ht="12.75">
      <c r="A52" s="23">
        <v>31</v>
      </c>
      <c r="B52" s="24" t="s">
        <v>55</v>
      </c>
      <c r="C52" s="35">
        <f>'[1]możliwości'!C114</f>
        <v>1834422</v>
      </c>
      <c r="D52" s="35">
        <f>'[1]możliwości'!D114</f>
        <v>3371231</v>
      </c>
      <c r="E52" s="39">
        <f>'[1]możliwości'!E114</f>
        <v>16425000</v>
      </c>
      <c r="F52" s="35">
        <v>8800000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9"/>
      <c r="V52" s="40"/>
    </row>
    <row r="53" spans="1:22" ht="12.75">
      <c r="A53" s="23">
        <v>32</v>
      </c>
      <c r="B53" s="24" t="s">
        <v>56</v>
      </c>
      <c r="C53" s="35"/>
      <c r="D53" s="35"/>
      <c r="E53" s="39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9"/>
      <c r="V53" s="40"/>
    </row>
    <row r="54" spans="1:22" ht="12.75">
      <c r="A54" s="23">
        <v>33</v>
      </c>
      <c r="B54" s="24" t="s">
        <v>57</v>
      </c>
      <c r="C54" s="35"/>
      <c r="D54" s="35"/>
      <c r="E54" s="39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9"/>
      <c r="V54" s="40"/>
    </row>
    <row r="55" spans="1:22" ht="12.75">
      <c r="A55" s="23"/>
      <c r="B55" s="24" t="s">
        <v>44</v>
      </c>
      <c r="C55" s="35"/>
      <c r="D55" s="35"/>
      <c r="E55" s="3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9"/>
      <c r="V55" s="40"/>
    </row>
    <row r="56" spans="1:22" ht="51">
      <c r="A56" s="23">
        <v>34</v>
      </c>
      <c r="B56" s="24" t="s">
        <v>45</v>
      </c>
      <c r="C56" s="35"/>
      <c r="D56" s="35"/>
      <c r="E56" s="39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9"/>
      <c r="V56" s="40"/>
    </row>
    <row r="57" spans="1:22" ht="12.75">
      <c r="A57" s="23">
        <v>35</v>
      </c>
      <c r="B57" s="24" t="s">
        <v>58</v>
      </c>
      <c r="C57" s="35"/>
      <c r="D57" s="35"/>
      <c r="E57" s="39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9"/>
      <c r="V57" s="40"/>
    </row>
    <row r="58" spans="1:22" ht="12.75">
      <c r="A58" s="23"/>
      <c r="B58" s="24" t="s">
        <v>44</v>
      </c>
      <c r="C58" s="35"/>
      <c r="D58" s="35"/>
      <c r="E58" s="39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9"/>
      <c r="V58" s="40"/>
    </row>
    <row r="59" spans="1:22" ht="51">
      <c r="A59" s="23">
        <v>36</v>
      </c>
      <c r="B59" s="24" t="s">
        <v>45</v>
      </c>
      <c r="C59" s="35"/>
      <c r="D59" s="35"/>
      <c r="E59" s="3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9"/>
      <c r="V59" s="40"/>
    </row>
    <row r="60" spans="1:22" ht="12.75">
      <c r="A60" s="23">
        <v>37</v>
      </c>
      <c r="B60" s="24" t="s">
        <v>59</v>
      </c>
      <c r="C60" s="35">
        <f>'[1]możliwości'!C113</f>
        <v>119</v>
      </c>
      <c r="D60" s="35">
        <f>'[1]możliwości'!D113</f>
        <v>66159</v>
      </c>
      <c r="E60" s="39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9"/>
      <c r="V60" s="40"/>
    </row>
    <row r="61" spans="1:22" s="83" customFormat="1" ht="14.25">
      <c r="A61" s="94">
        <v>38</v>
      </c>
      <c r="B61" s="95" t="s">
        <v>60</v>
      </c>
      <c r="C61" s="96">
        <f aca="true" t="shared" si="8" ref="C61:V61">C63+C66+C69+C72+C73</f>
        <v>65652135</v>
      </c>
      <c r="D61" s="96">
        <f>D63+D66+D69+D72+D73</f>
        <v>123232849</v>
      </c>
      <c r="E61" s="97">
        <f>E63+E66+E69+E72+E73</f>
        <v>103008751</v>
      </c>
      <c r="F61" s="96">
        <f t="shared" si="8"/>
        <v>92946017</v>
      </c>
      <c r="G61" s="96">
        <f t="shared" si="8"/>
        <v>210134771</v>
      </c>
      <c r="H61" s="96">
        <f t="shared" si="8"/>
        <v>390906204</v>
      </c>
      <c r="I61" s="96">
        <f t="shared" si="8"/>
        <v>467927577.9739839</v>
      </c>
      <c r="J61" s="96">
        <f t="shared" si="8"/>
        <v>481528264.0920963</v>
      </c>
      <c r="K61" s="96">
        <f t="shared" si="8"/>
        <v>448934585.67308915</v>
      </c>
      <c r="L61" s="96">
        <f t="shared" si="8"/>
        <v>408259607.4605259</v>
      </c>
      <c r="M61" s="96">
        <f t="shared" si="8"/>
        <v>350545634.4666562</v>
      </c>
      <c r="N61" s="96">
        <f t="shared" si="8"/>
        <v>292831661.4739686</v>
      </c>
      <c r="O61" s="96">
        <f t="shared" si="8"/>
        <v>239795575.25704032</v>
      </c>
      <c r="P61" s="96">
        <f t="shared" si="8"/>
        <v>191134489.0404075</v>
      </c>
      <c r="Q61" s="96">
        <f t="shared" si="8"/>
        <v>142473402.82407022</v>
      </c>
      <c r="R61" s="96">
        <f t="shared" si="8"/>
        <v>108067544.68486594</v>
      </c>
      <c r="S61" s="96">
        <f t="shared" si="8"/>
        <v>73926628.54357885</v>
      </c>
      <c r="T61" s="96">
        <f t="shared" si="8"/>
        <v>39785722.39991352</v>
      </c>
      <c r="U61" s="97">
        <f t="shared" si="8"/>
        <v>16840431.006248195</v>
      </c>
      <c r="V61" s="98">
        <f t="shared" si="8"/>
        <v>0.005997855216264725</v>
      </c>
    </row>
    <row r="62" spans="1:22" ht="12.75">
      <c r="A62" s="23"/>
      <c r="B62" s="24" t="s">
        <v>25</v>
      </c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27"/>
    </row>
    <row r="63" spans="1:22" ht="25.5" customHeight="1">
      <c r="A63" s="23">
        <v>39</v>
      </c>
      <c r="B63" s="24" t="s">
        <v>61</v>
      </c>
      <c r="C63" s="35">
        <f>63795560+C65</f>
        <v>65652135</v>
      </c>
      <c r="D63" s="35">
        <f>C63+D33-D49</f>
        <v>123232849</v>
      </c>
      <c r="E63" s="35">
        <v>103008751</v>
      </c>
      <c r="F63" s="99">
        <f>E63+F33-F49-388200</f>
        <v>92946017</v>
      </c>
      <c r="G63" s="35">
        <f>F63+G33-G49</f>
        <v>210134771</v>
      </c>
      <c r="H63" s="35">
        <f>G63+H33-H49</f>
        <v>390906204</v>
      </c>
      <c r="I63" s="35">
        <f>H63+I33-I49</f>
        <v>467927577.9739839</v>
      </c>
      <c r="J63" s="35">
        <f aca="true" t="shared" si="9" ref="J63:V63">I63+J33-J49</f>
        <v>481528264.0920963</v>
      </c>
      <c r="K63" s="35">
        <f t="shared" si="9"/>
        <v>448934585.67308915</v>
      </c>
      <c r="L63" s="35">
        <f t="shared" si="9"/>
        <v>408259607.4605259</v>
      </c>
      <c r="M63" s="35">
        <f t="shared" si="9"/>
        <v>350545634.4666562</v>
      </c>
      <c r="N63" s="35">
        <f t="shared" si="9"/>
        <v>292831661.4739686</v>
      </c>
      <c r="O63" s="35">
        <f t="shared" si="9"/>
        <v>239795575.25704032</v>
      </c>
      <c r="P63" s="35">
        <f t="shared" si="9"/>
        <v>191134489.0404075</v>
      </c>
      <c r="Q63" s="35">
        <f t="shared" si="9"/>
        <v>142473402.82407022</v>
      </c>
      <c r="R63" s="35">
        <f t="shared" si="9"/>
        <v>108067544.68486594</v>
      </c>
      <c r="S63" s="35">
        <f t="shared" si="9"/>
        <v>73926628.54357885</v>
      </c>
      <c r="T63" s="35">
        <f t="shared" si="9"/>
        <v>39785722.39991352</v>
      </c>
      <c r="U63" s="39">
        <f t="shared" si="9"/>
        <v>16840431.006248195</v>
      </c>
      <c r="V63" s="40">
        <f t="shared" si="9"/>
        <v>0.005997855216264725</v>
      </c>
    </row>
    <row r="64" spans="1:22" ht="12.75">
      <c r="A64" s="23"/>
      <c r="B64" s="24" t="s">
        <v>44</v>
      </c>
      <c r="C64" s="35"/>
      <c r="D64" s="35"/>
      <c r="E64" s="39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9"/>
      <c r="V64" s="40"/>
    </row>
    <row r="65" spans="1:22" ht="51">
      <c r="A65" s="23">
        <v>40</v>
      </c>
      <c r="B65" s="24" t="s">
        <v>45</v>
      </c>
      <c r="C65" s="35">
        <v>1856575</v>
      </c>
      <c r="D65" s="35">
        <v>2492670</v>
      </c>
      <c r="E65" s="39"/>
      <c r="F65" s="35"/>
      <c r="G65" s="35">
        <f>'[1]możliwości'!G109</f>
        <v>0</v>
      </c>
      <c r="H65" s="35">
        <f>H35-H51</f>
        <v>0</v>
      </c>
      <c r="I65" s="35">
        <f>H65+I35-I51</f>
        <v>0</v>
      </c>
      <c r="J65" s="35">
        <f>I65+J35-J51</f>
        <v>0</v>
      </c>
      <c r="K65" s="35">
        <f>J65+K35-K51</f>
        <v>0</v>
      </c>
      <c r="L65" s="35">
        <f>K65+L35-L51</f>
        <v>0</v>
      </c>
      <c r="M65" s="35"/>
      <c r="N65" s="35"/>
      <c r="O65" s="35"/>
      <c r="P65" s="35"/>
      <c r="Q65" s="35"/>
      <c r="R65" s="35"/>
      <c r="S65" s="35"/>
      <c r="T65" s="35"/>
      <c r="U65" s="39"/>
      <c r="V65" s="40"/>
    </row>
    <row r="66" spans="1:22" ht="12.75">
      <c r="A66" s="23">
        <v>41</v>
      </c>
      <c r="B66" s="24" t="s">
        <v>62</v>
      </c>
      <c r="C66" s="35"/>
      <c r="D66" s="35"/>
      <c r="E66" s="39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9"/>
      <c r="V66" s="40"/>
    </row>
    <row r="67" spans="1:22" ht="12.75">
      <c r="A67" s="23"/>
      <c r="B67" s="24" t="s">
        <v>44</v>
      </c>
      <c r="C67" s="35"/>
      <c r="D67" s="35"/>
      <c r="E67" s="39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9"/>
      <c r="V67" s="40"/>
    </row>
    <row r="68" spans="1:22" ht="51">
      <c r="A68" s="23">
        <v>42</v>
      </c>
      <c r="B68" s="24" t="s">
        <v>45</v>
      </c>
      <c r="C68" s="35"/>
      <c r="D68" s="35"/>
      <c r="E68" s="39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9"/>
      <c r="V68" s="40"/>
    </row>
    <row r="69" spans="1:22" ht="12.75">
      <c r="A69" s="23">
        <v>43</v>
      </c>
      <c r="B69" s="24" t="s">
        <v>63</v>
      </c>
      <c r="C69" s="35"/>
      <c r="D69" s="35"/>
      <c r="E69" s="39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9"/>
      <c r="V69" s="40"/>
    </row>
    <row r="70" spans="1:22" ht="12.75">
      <c r="A70" s="23"/>
      <c r="B70" s="24" t="s">
        <v>44</v>
      </c>
      <c r="C70" s="35"/>
      <c r="D70" s="100"/>
      <c r="E70" s="10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9"/>
      <c r="V70" s="40"/>
    </row>
    <row r="71" spans="1:22" ht="51">
      <c r="A71" s="23">
        <v>44</v>
      </c>
      <c r="B71" s="24" t="s">
        <v>45</v>
      </c>
      <c r="C71" s="35"/>
      <c r="D71" s="100"/>
      <c r="E71" s="101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9"/>
      <c r="V71" s="40"/>
    </row>
    <row r="72" spans="1:22" ht="14.25">
      <c r="A72" s="23">
        <v>45</v>
      </c>
      <c r="B72" s="24" t="s">
        <v>64</v>
      </c>
      <c r="C72" s="35"/>
      <c r="D72" s="100"/>
      <c r="E72" s="101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9"/>
      <c r="V72" s="40"/>
    </row>
    <row r="73" spans="1:22" ht="12.75">
      <c r="A73" s="23">
        <v>46</v>
      </c>
      <c r="B73" s="24" t="s">
        <v>65</v>
      </c>
      <c r="C73" s="35"/>
      <c r="D73" s="100"/>
      <c r="E73" s="10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9"/>
      <c r="V73" s="40"/>
    </row>
    <row r="74" spans="1:22" ht="12.75">
      <c r="A74" s="23"/>
      <c r="B74" s="24" t="s">
        <v>44</v>
      </c>
      <c r="C74" s="35"/>
      <c r="D74" s="100"/>
      <c r="E74" s="101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9"/>
      <c r="V74" s="40"/>
    </row>
    <row r="75" spans="1:22" ht="12.75">
      <c r="A75" s="23">
        <v>47</v>
      </c>
      <c r="B75" s="24" t="s">
        <v>66</v>
      </c>
      <c r="C75" s="35"/>
      <c r="D75" s="100"/>
      <c r="E75" s="10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9"/>
      <c r="V75" s="40"/>
    </row>
    <row r="76" spans="1:22" ht="12.75">
      <c r="A76" s="23">
        <v>48</v>
      </c>
      <c r="B76" s="24" t="s">
        <v>67</v>
      </c>
      <c r="C76" s="35"/>
      <c r="D76" s="100"/>
      <c r="E76" s="10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9"/>
      <c r="V76" s="40"/>
    </row>
    <row r="77" spans="1:22" s="107" customFormat="1" ht="12.75">
      <c r="A77" s="102">
        <v>49</v>
      </c>
      <c r="B77" s="103" t="s">
        <v>68</v>
      </c>
      <c r="C77" s="104">
        <f>IF(C10=0,0,C61/C10*100)</f>
        <v>12.933751638826898</v>
      </c>
      <c r="D77" s="104">
        <f>IF(D10=0,0,D61/D10*100)</f>
        <v>21.23285421641442</v>
      </c>
      <c r="E77" s="105">
        <f>IF(E10=0,0,E61/E10*100)</f>
        <v>15.93489831515049</v>
      </c>
      <c r="F77" s="104">
        <f aca="true" t="shared" si="10" ref="F77:V77">IF(F10=0,0,F61/F10*100)</f>
        <v>12.464799917092888</v>
      </c>
      <c r="G77" s="104">
        <f t="shared" si="10"/>
        <v>26.550008487963638</v>
      </c>
      <c r="H77" s="104">
        <f t="shared" si="10"/>
        <v>42.39284198517399</v>
      </c>
      <c r="I77" s="104">
        <f t="shared" si="10"/>
        <v>50.6352160371832</v>
      </c>
      <c r="J77" s="104">
        <f t="shared" si="10"/>
        <v>53.64817865154973</v>
      </c>
      <c r="K77" s="104">
        <f t="shared" si="10"/>
        <v>51.57325723943301</v>
      </c>
      <c r="L77" s="104">
        <f t="shared" si="10"/>
        <v>45.987846871775105</v>
      </c>
      <c r="M77" s="104">
        <f t="shared" si="10"/>
        <v>41.30929440334501</v>
      </c>
      <c r="N77" s="104">
        <f t="shared" si="10"/>
        <v>34.53810481922904</v>
      </c>
      <c r="O77" s="104">
        <f t="shared" si="10"/>
        <v>27.70237943238299</v>
      </c>
      <c r="P77" s="104">
        <f t="shared" si="10"/>
        <v>21.62358376039534</v>
      </c>
      <c r="Q77" s="104">
        <f t="shared" si="10"/>
        <v>15.799181141066656</v>
      </c>
      <c r="R77" s="104">
        <f t="shared" si="10"/>
        <v>11.711949152417557</v>
      </c>
      <c r="S77" s="104">
        <f t="shared" si="10"/>
        <v>7.858887755402052</v>
      </c>
      <c r="T77" s="104">
        <f t="shared" si="10"/>
        <v>4.147742346366644</v>
      </c>
      <c r="U77" s="105">
        <f t="shared" si="10"/>
        <v>1.7213167401200606</v>
      </c>
      <c r="V77" s="106">
        <f t="shared" si="10"/>
        <v>6.0093305061411E-10</v>
      </c>
    </row>
    <row r="78" spans="1:22" s="107" customFormat="1" ht="25.5">
      <c r="A78" s="102">
        <v>50</v>
      </c>
      <c r="B78" s="103" t="s">
        <v>69</v>
      </c>
      <c r="C78" s="104">
        <f>(C61-C65-C68-C71)/C10*100</f>
        <v>12.567998416195906</v>
      </c>
      <c r="D78" s="104">
        <f>(D61-D65-D68-D71)/D10*100</f>
        <v>20.803370526399025</v>
      </c>
      <c r="E78" s="105">
        <f>(E61-E65-E68-E71)/E10*100</f>
        <v>15.93489831515049</v>
      </c>
      <c r="F78" s="104">
        <f aca="true" t="shared" si="11" ref="F78:V78">(F61-F65-F68-F71)/F10*100</f>
        <v>12.464799917092888</v>
      </c>
      <c r="G78" s="104">
        <f t="shared" si="11"/>
        <v>26.550008487963638</v>
      </c>
      <c r="H78" s="104">
        <f t="shared" si="11"/>
        <v>42.39284198517399</v>
      </c>
      <c r="I78" s="104">
        <f t="shared" si="11"/>
        <v>50.6352160371832</v>
      </c>
      <c r="J78" s="104">
        <f t="shared" si="11"/>
        <v>53.64817865154973</v>
      </c>
      <c r="K78" s="104">
        <f t="shared" si="11"/>
        <v>51.57325723943301</v>
      </c>
      <c r="L78" s="104">
        <f t="shared" si="11"/>
        <v>45.987846871775105</v>
      </c>
      <c r="M78" s="104">
        <f t="shared" si="11"/>
        <v>41.30929440334501</v>
      </c>
      <c r="N78" s="104">
        <f t="shared" si="11"/>
        <v>34.53810481922904</v>
      </c>
      <c r="O78" s="104">
        <f t="shared" si="11"/>
        <v>27.70237943238299</v>
      </c>
      <c r="P78" s="104">
        <f t="shared" si="11"/>
        <v>21.62358376039534</v>
      </c>
      <c r="Q78" s="104">
        <f t="shared" si="11"/>
        <v>15.799181141066656</v>
      </c>
      <c r="R78" s="104">
        <f t="shared" si="11"/>
        <v>11.711949152417557</v>
      </c>
      <c r="S78" s="104">
        <f t="shared" si="11"/>
        <v>7.858887755402052</v>
      </c>
      <c r="T78" s="104">
        <f t="shared" si="11"/>
        <v>4.147742346366644</v>
      </c>
      <c r="U78" s="105">
        <f t="shared" si="11"/>
        <v>1.7213167401200606</v>
      </c>
      <c r="V78" s="106">
        <f t="shared" si="11"/>
        <v>6.0093305061411E-10</v>
      </c>
    </row>
    <row r="79" spans="1:22" ht="25.5">
      <c r="A79" s="23">
        <v>51</v>
      </c>
      <c r="B79" s="24" t="s">
        <v>70</v>
      </c>
      <c r="C79" s="25">
        <f>C61/(C14+C17-C20)*100</f>
        <v>6.5652135E+47</v>
      </c>
      <c r="D79" s="108">
        <f>D61/(D14+D17-D20)*100</f>
        <v>1.23232849E+48</v>
      </c>
      <c r="E79" s="109">
        <f>E61/(E14+E17-E20)*100</f>
        <v>28.36774504712471</v>
      </c>
      <c r="F79" s="108">
        <f aca="true" t="shared" si="12" ref="F79:V79">F61/(F14+F17-F20)*100</f>
        <v>21.629861081889818</v>
      </c>
      <c r="G79" s="108">
        <f t="shared" si="12"/>
        <v>49.37121546994725</v>
      </c>
      <c r="H79" s="108">
        <f t="shared" si="12"/>
        <v>88.8195828925901</v>
      </c>
      <c r="I79" s="108">
        <f t="shared" si="12"/>
        <v>105.20340393045112</v>
      </c>
      <c r="J79" s="108">
        <f t="shared" si="12"/>
        <v>105.60502039015793</v>
      </c>
      <c r="K79" s="108">
        <f t="shared" si="12"/>
        <v>95.7768647702323</v>
      </c>
      <c r="L79" s="108">
        <f t="shared" si="12"/>
        <v>85.37365836298056</v>
      </c>
      <c r="M79" s="108">
        <f t="shared" si="12"/>
        <v>71.09361813041149</v>
      </c>
      <c r="N79" s="108">
        <f t="shared" si="12"/>
        <v>57.9378173840283</v>
      </c>
      <c r="O79" s="108">
        <f t="shared" si="12"/>
        <v>46.13561101307032</v>
      </c>
      <c r="P79" s="108">
        <f t="shared" si="12"/>
        <v>35.75233034232957</v>
      </c>
      <c r="Q79" s="108">
        <f t="shared" si="12"/>
        <v>25.952653528685264</v>
      </c>
      <c r="R79" s="108">
        <f t="shared" si="12"/>
        <v>19.080361129076167</v>
      </c>
      <c r="S79" s="108">
        <f t="shared" si="12"/>
        <v>12.651203832863347</v>
      </c>
      <c r="T79" s="108">
        <f t="shared" si="12"/>
        <v>6.599243406464622</v>
      </c>
      <c r="U79" s="109">
        <f t="shared" si="12"/>
        <v>2.7073994430730504</v>
      </c>
      <c r="V79" s="110">
        <f t="shared" si="12"/>
        <v>9.34595356651442E-10</v>
      </c>
    </row>
    <row r="80" spans="1:22" ht="38.25">
      <c r="A80" s="23">
        <v>52</v>
      </c>
      <c r="B80" s="24" t="s">
        <v>71</v>
      </c>
      <c r="C80" s="108">
        <f>(C61-C65-C68-C71)/(C14+C17-C20)*100</f>
        <v>6.379556E+47</v>
      </c>
      <c r="D80" s="108">
        <f>(D61-D65-D68-D71)/(D14+D17-D20)*100</f>
        <v>1.20740179E+48</v>
      </c>
      <c r="E80" s="109">
        <f>(E61-E65-E68-E71)/(E14+E17-E20)*100</f>
        <v>28.36774504712471</v>
      </c>
      <c r="F80" s="108">
        <f aca="true" t="shared" si="13" ref="F80:V80">(F61-F65-F68-F71)/(F14+F17-F20)*100</f>
        <v>21.629861081889818</v>
      </c>
      <c r="G80" s="108">
        <f t="shared" si="13"/>
        <v>49.37121546994725</v>
      </c>
      <c r="H80" s="108">
        <f t="shared" si="13"/>
        <v>88.8195828925901</v>
      </c>
      <c r="I80" s="108">
        <f t="shared" si="13"/>
        <v>105.20340393045112</v>
      </c>
      <c r="J80" s="108">
        <f t="shared" si="13"/>
        <v>105.60502039015793</v>
      </c>
      <c r="K80" s="108">
        <f t="shared" si="13"/>
        <v>95.7768647702323</v>
      </c>
      <c r="L80" s="108">
        <f t="shared" si="13"/>
        <v>85.37365836298056</v>
      </c>
      <c r="M80" s="108">
        <f t="shared" si="13"/>
        <v>71.09361813041149</v>
      </c>
      <c r="N80" s="108">
        <f t="shared" si="13"/>
        <v>57.9378173840283</v>
      </c>
      <c r="O80" s="108">
        <f t="shared" si="13"/>
        <v>46.13561101307032</v>
      </c>
      <c r="P80" s="108">
        <f t="shared" si="13"/>
        <v>35.75233034232957</v>
      </c>
      <c r="Q80" s="108">
        <f t="shared" si="13"/>
        <v>25.952653528685264</v>
      </c>
      <c r="R80" s="108">
        <f t="shared" si="13"/>
        <v>19.080361129076167</v>
      </c>
      <c r="S80" s="108">
        <f t="shared" si="13"/>
        <v>12.651203832863347</v>
      </c>
      <c r="T80" s="108">
        <f t="shared" si="13"/>
        <v>6.599243406464622</v>
      </c>
      <c r="U80" s="109">
        <f t="shared" si="13"/>
        <v>2.7073994430730504</v>
      </c>
      <c r="V80" s="110">
        <f t="shared" si="13"/>
        <v>9.34595356651442E-10</v>
      </c>
    </row>
    <row r="81" spans="1:22" s="83" customFormat="1" ht="14.25">
      <c r="A81" s="94">
        <v>53</v>
      </c>
      <c r="B81" s="95" t="s">
        <v>72</v>
      </c>
      <c r="C81" s="96">
        <f aca="true" t="shared" si="14" ref="C81:V81">C83+C86+C89+C92</f>
        <v>0</v>
      </c>
      <c r="D81" s="96">
        <f t="shared" si="14"/>
        <v>41593795.51</v>
      </c>
      <c r="E81" s="97">
        <f>E83+E86+E89+E92</f>
        <v>37144901.94</v>
      </c>
      <c r="F81" s="96">
        <f>F83+F86+F89+F92</f>
        <v>31086497.509999998</v>
      </c>
      <c r="G81" s="96">
        <f t="shared" si="14"/>
        <v>40840848</v>
      </c>
      <c r="H81" s="96">
        <f t="shared" si="14"/>
        <v>52305307</v>
      </c>
      <c r="I81" s="96">
        <f t="shared" si="14"/>
        <v>68045702.56</v>
      </c>
      <c r="J81" s="96">
        <f t="shared" si="14"/>
        <v>76724604.48947428</v>
      </c>
      <c r="K81" s="96">
        <f t="shared" si="14"/>
        <v>78133023.75847699</v>
      </c>
      <c r="L81" s="96">
        <f t="shared" si="14"/>
        <v>84404888.59906937</v>
      </c>
      <c r="M81" s="96">
        <f t="shared" si="14"/>
        <v>84250847.47880381</v>
      </c>
      <c r="N81" s="96">
        <f t="shared" si="14"/>
        <v>80499439.2342023</v>
      </c>
      <c r="O81" s="96">
        <f t="shared" si="14"/>
        <v>72070144.21273628</v>
      </c>
      <c r="P81" s="96">
        <f t="shared" si="14"/>
        <v>64247798.60837884</v>
      </c>
      <c r="Q81" s="96">
        <f t="shared" si="14"/>
        <v>61084828.004021406</v>
      </c>
      <c r="R81" s="96">
        <f t="shared" si="14"/>
        <v>43666629.327287525</v>
      </c>
      <c r="S81" s="96">
        <f t="shared" si="14"/>
        <v>41165306.54793007</v>
      </c>
      <c r="T81" s="96">
        <f t="shared" si="14"/>
        <v>38946136.99859182</v>
      </c>
      <c r="U81" s="97">
        <f t="shared" si="14"/>
        <v>25531363.349253573</v>
      </c>
      <c r="V81" s="98">
        <f t="shared" si="14"/>
        <v>17935059.015743513</v>
      </c>
    </row>
    <row r="82" spans="1:22" ht="25.5">
      <c r="A82" s="23"/>
      <c r="B82" s="24" t="s">
        <v>73</v>
      </c>
      <c r="C82" s="25"/>
      <c r="D82" s="25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27"/>
    </row>
    <row r="83" spans="1:22" ht="12.75">
      <c r="A83" s="23">
        <v>54</v>
      </c>
      <c r="B83" s="24" t="s">
        <v>74</v>
      </c>
      <c r="C83" s="35"/>
      <c r="D83" s="35">
        <f aca="true" t="shared" si="15" ref="D83:I83">D26+D49</f>
        <v>41593795.51</v>
      </c>
      <c r="E83" s="39">
        <f>E26+E49</f>
        <v>36097422.94</v>
      </c>
      <c r="F83" s="35">
        <f>F26+F49</f>
        <v>28361847.509999998</v>
      </c>
      <c r="G83" s="35">
        <f t="shared" si="15"/>
        <v>37789848</v>
      </c>
      <c r="H83" s="35">
        <f t="shared" si="15"/>
        <v>52305307</v>
      </c>
      <c r="I83" s="35">
        <f t="shared" si="15"/>
        <v>68045702.56</v>
      </c>
      <c r="J83" s="35">
        <f>J26+J49</f>
        <v>76724604.48947428</v>
      </c>
      <c r="K83" s="35">
        <f aca="true" t="shared" si="16" ref="K83:V83">K26+K49</f>
        <v>78133023.75847699</v>
      </c>
      <c r="L83" s="35">
        <f t="shared" si="16"/>
        <v>84404888.59906937</v>
      </c>
      <c r="M83" s="35">
        <f t="shared" si="16"/>
        <v>84250847.47880381</v>
      </c>
      <c r="N83" s="35">
        <f t="shared" si="16"/>
        <v>80499439.2342023</v>
      </c>
      <c r="O83" s="35">
        <f t="shared" si="16"/>
        <v>72070144.21273628</v>
      </c>
      <c r="P83" s="35">
        <f t="shared" si="16"/>
        <v>64247798.60837884</v>
      </c>
      <c r="Q83" s="35">
        <f t="shared" si="16"/>
        <v>61084828.004021406</v>
      </c>
      <c r="R83" s="35">
        <f t="shared" si="16"/>
        <v>43666629.327287525</v>
      </c>
      <c r="S83" s="35">
        <f t="shared" si="16"/>
        <v>41165306.54793007</v>
      </c>
      <c r="T83" s="35">
        <f t="shared" si="16"/>
        <v>38946136.99859182</v>
      </c>
      <c r="U83" s="39">
        <f t="shared" si="16"/>
        <v>25531363.349253573</v>
      </c>
      <c r="V83" s="40">
        <f t="shared" si="16"/>
        <v>17935059.015743513</v>
      </c>
    </row>
    <row r="84" spans="1:22" ht="12.75">
      <c r="A84" s="23"/>
      <c r="B84" s="24" t="s">
        <v>44</v>
      </c>
      <c r="C84" s="35"/>
      <c r="D84" s="35"/>
      <c r="E84" s="39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9"/>
      <c r="V84" s="40"/>
    </row>
    <row r="85" spans="1:22" ht="51">
      <c r="A85" s="23">
        <v>55</v>
      </c>
      <c r="B85" s="24" t="s">
        <v>45</v>
      </c>
      <c r="C85" s="35"/>
      <c r="D85" s="35"/>
      <c r="E85" s="39">
        <v>2492670</v>
      </c>
      <c r="F85" s="35"/>
      <c r="G85" s="35">
        <f>G51</f>
        <v>0</v>
      </c>
      <c r="H85" s="35">
        <f>H51+'[1]możliwości'!H48</f>
        <v>0</v>
      </c>
      <c r="I85" s="35">
        <f>I51+'[1]możliwości'!I48</f>
        <v>0</v>
      </c>
      <c r="J85" s="35">
        <f>J51+'[1]możliwości'!J48</f>
        <v>0</v>
      </c>
      <c r="K85" s="35">
        <f>K51+'[1]możliwości'!K48</f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9"/>
      <c r="V85" s="40"/>
    </row>
    <row r="86" spans="1:22" ht="12.75">
      <c r="A86" s="23">
        <v>56</v>
      </c>
      <c r="B86" s="24" t="s">
        <v>75</v>
      </c>
      <c r="C86" s="35"/>
      <c r="D86" s="35"/>
      <c r="E86" s="39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9"/>
      <c r="V86" s="40"/>
    </row>
    <row r="87" spans="1:22" ht="12.75">
      <c r="A87" s="23"/>
      <c r="B87" s="24" t="s">
        <v>44</v>
      </c>
      <c r="C87" s="35"/>
      <c r="D87" s="35"/>
      <c r="E87" s="39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9"/>
      <c r="V87" s="40"/>
    </row>
    <row r="88" spans="1:22" ht="51">
      <c r="A88" s="23">
        <v>57</v>
      </c>
      <c r="B88" s="24" t="s">
        <v>45</v>
      </c>
      <c r="C88" s="35"/>
      <c r="D88" s="35"/>
      <c r="E88" s="39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9"/>
      <c r="V88" s="40"/>
    </row>
    <row r="89" spans="1:22" ht="12.75">
      <c r="A89" s="23">
        <v>58</v>
      </c>
      <c r="B89" s="24" t="s">
        <v>76</v>
      </c>
      <c r="C89" s="35"/>
      <c r="D89" s="35"/>
      <c r="E89" s="39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9"/>
      <c r="V89" s="40"/>
    </row>
    <row r="90" spans="1:22" ht="12.75">
      <c r="A90" s="23"/>
      <c r="B90" s="24" t="s">
        <v>44</v>
      </c>
      <c r="C90" s="35"/>
      <c r="D90" s="35"/>
      <c r="E90" s="39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9"/>
      <c r="V90" s="40"/>
    </row>
    <row r="91" spans="1:22" ht="51">
      <c r="A91" s="23">
        <v>59</v>
      </c>
      <c r="B91" s="24" t="s">
        <v>45</v>
      </c>
      <c r="C91" s="35"/>
      <c r="D91" s="35"/>
      <c r="E91" s="39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9"/>
      <c r="V91" s="40"/>
    </row>
    <row r="92" spans="1:22" ht="27">
      <c r="A92" s="23">
        <v>60</v>
      </c>
      <c r="B92" s="24" t="s">
        <v>77</v>
      </c>
      <c r="C92" s="35"/>
      <c r="D92" s="35"/>
      <c r="E92" s="39">
        <f>E27</f>
        <v>1047479</v>
      </c>
      <c r="F92" s="39">
        <f>F27</f>
        <v>2724650</v>
      </c>
      <c r="G92" s="39">
        <f aca="true" t="shared" si="17" ref="G92:O92">G27</f>
        <v>3051000</v>
      </c>
      <c r="H92" s="39">
        <f t="shared" si="17"/>
        <v>0</v>
      </c>
      <c r="I92" s="39">
        <f t="shared" si="17"/>
        <v>0</v>
      </c>
      <c r="J92" s="39">
        <f t="shared" si="17"/>
        <v>0</v>
      </c>
      <c r="K92" s="39">
        <f t="shared" si="17"/>
        <v>0</v>
      </c>
      <c r="L92" s="39">
        <f t="shared" si="17"/>
        <v>0</v>
      </c>
      <c r="M92" s="39">
        <f t="shared" si="17"/>
        <v>0</v>
      </c>
      <c r="N92" s="39">
        <f t="shared" si="17"/>
        <v>0</v>
      </c>
      <c r="O92" s="39">
        <f t="shared" si="17"/>
        <v>0</v>
      </c>
      <c r="P92" s="39">
        <f>P27</f>
        <v>0</v>
      </c>
      <c r="Q92" s="35">
        <f>'[1]możliwości'!Q46</f>
        <v>0</v>
      </c>
      <c r="R92" s="35">
        <f>'[1]możliwości'!R46</f>
        <v>0</v>
      </c>
      <c r="S92" s="35">
        <f>'[1]możliwości'!S46</f>
        <v>0</v>
      </c>
      <c r="T92" s="35">
        <f>'[1]możliwości'!T46</f>
        <v>0</v>
      </c>
      <c r="U92" s="39">
        <f>'[1]możliwości'!U46</f>
        <v>0</v>
      </c>
      <c r="V92" s="40">
        <f>'[1]możliwości'!V46</f>
        <v>0</v>
      </c>
    </row>
    <row r="93" spans="1:22" s="107" customFormat="1" ht="12.75">
      <c r="A93" s="102">
        <v>61</v>
      </c>
      <c r="B93" s="103" t="s">
        <v>78</v>
      </c>
      <c r="C93" s="111">
        <f>C83/C10*100</f>
        <v>0</v>
      </c>
      <c r="D93" s="111">
        <f>D83/D10*100</f>
        <v>7.166555050359849</v>
      </c>
      <c r="E93" s="112">
        <f>E81/E10*100</f>
        <v>5.746116029890859</v>
      </c>
      <c r="F93" s="111">
        <f>F81/F10*100</f>
        <v>4.16894649272982</v>
      </c>
      <c r="G93" s="111">
        <f aca="true" t="shared" si="18" ref="G93:V93">G81/G10*100</f>
        <v>5.1601401133924325</v>
      </c>
      <c r="H93" s="111">
        <f t="shared" si="18"/>
        <v>5.6723853240175615</v>
      </c>
      <c r="I93" s="111">
        <f t="shared" si="18"/>
        <v>7.3633378576354716</v>
      </c>
      <c r="J93" s="111">
        <f t="shared" si="18"/>
        <v>8.548065805403201</v>
      </c>
      <c r="K93" s="111">
        <f t="shared" si="18"/>
        <v>8.975861209599412</v>
      </c>
      <c r="L93" s="111">
        <f t="shared" si="18"/>
        <v>9.507673600794675</v>
      </c>
      <c r="M93" s="111">
        <f t="shared" si="18"/>
        <v>9.928359448915842</v>
      </c>
      <c r="N93" s="111">
        <f t="shared" si="18"/>
        <v>9.494526842368762</v>
      </c>
      <c r="O93" s="111">
        <f t="shared" si="18"/>
        <v>8.325902088008458</v>
      </c>
      <c r="P93" s="111">
        <f t="shared" si="18"/>
        <v>7.268534640734503</v>
      </c>
      <c r="Q93" s="111">
        <f t="shared" si="18"/>
        <v>6.773827559928174</v>
      </c>
      <c r="R93" s="111">
        <f t="shared" si="18"/>
        <v>4.732423076974725</v>
      </c>
      <c r="S93" s="111">
        <f t="shared" si="18"/>
        <v>4.376143345779556</v>
      </c>
      <c r="T93" s="111">
        <f t="shared" si="18"/>
        <v>4.060213863473976</v>
      </c>
      <c r="U93" s="112">
        <f t="shared" si="18"/>
        <v>2.6096459832205228</v>
      </c>
      <c r="V93" s="113">
        <f t="shared" si="18"/>
        <v>1.796937294859695</v>
      </c>
    </row>
    <row r="94" spans="1:22" s="107" customFormat="1" ht="25.5">
      <c r="A94" s="102">
        <v>62</v>
      </c>
      <c r="B94" s="103" t="s">
        <v>79</v>
      </c>
      <c r="C94" s="111">
        <f>(C81-C85-C88-C91)/C10*100</f>
        <v>0</v>
      </c>
      <c r="D94" s="111">
        <f>(D81-D85-D88-D91)/D10*100</f>
        <v>7.166555050359849</v>
      </c>
      <c r="E94" s="112">
        <f>(E81-E85-E88-E91)/E10*100</f>
        <v>5.360513422368453</v>
      </c>
      <c r="F94" s="111">
        <f aca="true" t="shared" si="19" ref="F94:V94">(F81-F85-F88-F91)/F10*100</f>
        <v>4.16894649272982</v>
      </c>
      <c r="G94" s="111">
        <f t="shared" si="19"/>
        <v>5.1601401133924325</v>
      </c>
      <c r="H94" s="111">
        <f t="shared" si="19"/>
        <v>5.6723853240175615</v>
      </c>
      <c r="I94" s="111">
        <f t="shared" si="19"/>
        <v>7.3633378576354716</v>
      </c>
      <c r="J94" s="111">
        <f>(J81-J85-J88-J91)/J10*100</f>
        <v>8.548065805403201</v>
      </c>
      <c r="K94" s="111">
        <f t="shared" si="19"/>
        <v>8.975861209599412</v>
      </c>
      <c r="L94" s="111">
        <f t="shared" si="19"/>
        <v>9.507673600794675</v>
      </c>
      <c r="M94" s="111">
        <f t="shared" si="19"/>
        <v>9.928359448915842</v>
      </c>
      <c r="N94" s="111">
        <f t="shared" si="19"/>
        <v>9.494526842368762</v>
      </c>
      <c r="O94" s="111">
        <f t="shared" si="19"/>
        <v>8.325902088008458</v>
      </c>
      <c r="P94" s="111">
        <f t="shared" si="19"/>
        <v>7.268534640734503</v>
      </c>
      <c r="Q94" s="111">
        <f t="shared" si="19"/>
        <v>6.773827559928174</v>
      </c>
      <c r="R94" s="111">
        <f t="shared" si="19"/>
        <v>4.732423076974725</v>
      </c>
      <c r="S94" s="111">
        <f t="shared" si="19"/>
        <v>4.376143345779556</v>
      </c>
      <c r="T94" s="111">
        <f t="shared" si="19"/>
        <v>4.060213863473976</v>
      </c>
      <c r="U94" s="112">
        <f t="shared" si="19"/>
        <v>2.6096459832205228</v>
      </c>
      <c r="V94" s="113">
        <f t="shared" si="19"/>
        <v>1.796937294859695</v>
      </c>
    </row>
    <row r="95" spans="1:22" ht="25.5">
      <c r="A95" s="23">
        <v>63</v>
      </c>
      <c r="B95" s="24" t="s">
        <v>80</v>
      </c>
      <c r="C95" s="100">
        <f>C81/(C14+C17-C20)*100</f>
        <v>0</v>
      </c>
      <c r="D95" s="100">
        <f>D81/(D14+D17-D20)*100</f>
        <v>4.159379551E+47</v>
      </c>
      <c r="E95" s="101">
        <f>E81/(E14+E17-E20)*100</f>
        <v>10.229394083560608</v>
      </c>
      <c r="F95" s="100">
        <f aca="true" t="shared" si="20" ref="F95:V95">F81/(F14+F17-F20)*100</f>
        <v>7.23427043316782</v>
      </c>
      <c r="G95" s="100">
        <f t="shared" si="20"/>
        <v>9.595567154297202</v>
      </c>
      <c r="H95" s="100">
        <f t="shared" si="20"/>
        <v>11.884527549756854</v>
      </c>
      <c r="I95" s="100">
        <f t="shared" si="20"/>
        <v>15.298605743961987</v>
      </c>
      <c r="J95" s="100">
        <f t="shared" si="20"/>
        <v>16.826641395214263</v>
      </c>
      <c r="K95" s="100">
        <f t="shared" si="20"/>
        <v>16.669101221919018</v>
      </c>
      <c r="L95" s="100">
        <f t="shared" si="20"/>
        <v>17.65042142730007</v>
      </c>
      <c r="M95" s="100">
        <f t="shared" si="20"/>
        <v>17.086784112815298</v>
      </c>
      <c r="N95" s="100">
        <f t="shared" si="20"/>
        <v>15.927109064613562</v>
      </c>
      <c r="O95" s="100">
        <f t="shared" si="20"/>
        <v>13.865977866733223</v>
      </c>
      <c r="P95" s="100">
        <f t="shared" si="20"/>
        <v>12.017760536815597</v>
      </c>
      <c r="Q95" s="100">
        <f t="shared" si="20"/>
        <v>11.127082989695165</v>
      </c>
      <c r="R95" s="100">
        <f t="shared" si="20"/>
        <v>7.70976206856335</v>
      </c>
      <c r="S95" s="100">
        <f t="shared" si="20"/>
        <v>7.044696806011758</v>
      </c>
      <c r="T95" s="100">
        <f t="shared" si="20"/>
        <v>6.4599816791509</v>
      </c>
      <c r="U95" s="101">
        <f t="shared" si="20"/>
        <v>4.104621721796689</v>
      </c>
      <c r="V95" s="114">
        <f t="shared" si="20"/>
        <v>2.7946694731691655</v>
      </c>
    </row>
    <row r="96" spans="1:22" ht="39" thickBot="1">
      <c r="A96" s="115">
        <v>64</v>
      </c>
      <c r="B96" s="116" t="s">
        <v>81</v>
      </c>
      <c r="C96" s="117">
        <f>(C81-C85-C88-C91)/(C14+C17-C20)*100</f>
        <v>0</v>
      </c>
      <c r="D96" s="117">
        <f>(D81-D85-D88-D91)/(D14+D17-D20)*100</f>
        <v>4.159379551E+47</v>
      </c>
      <c r="E96" s="118">
        <f>(E81-E85-E88-E91)/(E14+E17-E20)*100</f>
        <v>9.542933696844374</v>
      </c>
      <c r="F96" s="117">
        <f aca="true" t="shared" si="21" ref="F96:V96">(F81-F85-F88-F91)/(F14+F17-F20)*100</f>
        <v>7.23427043316782</v>
      </c>
      <c r="G96" s="117">
        <f t="shared" si="21"/>
        <v>9.595567154297202</v>
      </c>
      <c r="H96" s="117">
        <f t="shared" si="21"/>
        <v>11.884527549756854</v>
      </c>
      <c r="I96" s="117">
        <f t="shared" si="21"/>
        <v>15.298605743961987</v>
      </c>
      <c r="J96" s="117">
        <f t="shared" si="21"/>
        <v>16.826641395214263</v>
      </c>
      <c r="K96" s="117">
        <f t="shared" si="21"/>
        <v>16.669101221919018</v>
      </c>
      <c r="L96" s="117">
        <f t="shared" si="21"/>
        <v>17.65042142730007</v>
      </c>
      <c r="M96" s="117">
        <f t="shared" si="21"/>
        <v>17.086784112815298</v>
      </c>
      <c r="N96" s="117">
        <f t="shared" si="21"/>
        <v>15.927109064613562</v>
      </c>
      <c r="O96" s="117">
        <f t="shared" si="21"/>
        <v>13.865977866733223</v>
      </c>
      <c r="P96" s="117">
        <f t="shared" si="21"/>
        <v>12.017760536815597</v>
      </c>
      <c r="Q96" s="117">
        <f t="shared" si="21"/>
        <v>11.127082989695165</v>
      </c>
      <c r="R96" s="117">
        <f t="shared" si="21"/>
        <v>7.70976206856335</v>
      </c>
      <c r="S96" s="117">
        <f t="shared" si="21"/>
        <v>7.044696806011758</v>
      </c>
      <c r="T96" s="117">
        <f t="shared" si="21"/>
        <v>6.4599816791509</v>
      </c>
      <c r="U96" s="118">
        <f t="shared" si="21"/>
        <v>4.104621721796689</v>
      </c>
      <c r="V96" s="119">
        <f t="shared" si="21"/>
        <v>2.7946694731691655</v>
      </c>
    </row>
    <row r="97" spans="1:22" ht="77.25" hidden="1" thickTop="1">
      <c r="A97" s="120">
        <v>65</v>
      </c>
      <c r="B97" s="121" t="s">
        <v>82</v>
      </c>
      <c r="C97" s="122"/>
      <c r="D97" s="122"/>
      <c r="E97" s="123"/>
      <c r="F97" s="122">
        <f>((C12+C19-(C24-C26))/C10+(D12+D19-(D24-D26))/D10+(E12+E19-(E24-E26))/E10)/3*100</f>
        <v>-49.754707936781465</v>
      </c>
      <c r="G97" s="122">
        <f>((D12+D19-(D24-D26))/D10+(E12+E19-(E24-E26))/E10+(F12+F19-(F24-F26))/F10)/3*100</f>
        <v>-16.062535635928963</v>
      </c>
      <c r="H97" s="122">
        <f>((E12+E19-(E24-E26))/E10+(F12+F19-(F24-F26))/F10+(G12+G19-(G24-G26))/G10)/3*100</f>
        <v>12.76552152073406</v>
      </c>
      <c r="I97" s="122">
        <f>((F12+F19-(F24-F26))/F10+(G12+G19-(G24-G26))/G10+(H12+H19-(H24-H26))/H10)/3*100</f>
        <v>8.654727737438634</v>
      </c>
      <c r="J97" s="122">
        <f>((G12+G19-(G24-G26))/G10+(H12+H19-(H24-H26))/H10+(I12+I19-(I24-I26))/I10)/3*100</f>
        <v>5.0866481020206304</v>
      </c>
      <c r="K97" s="122">
        <f aca="true" t="shared" si="22" ref="K97:V97">((H12+H19-(H24-H26))/H10+(I12+I19-(I24-I26))/I10+(J12+J19-(J24-J26))/J10)/3*100</f>
        <v>5.782712769072894</v>
      </c>
      <c r="L97" s="122">
        <f t="shared" si="22"/>
        <v>6.540777094747707</v>
      </c>
      <c r="M97" s="122">
        <f t="shared" si="22"/>
        <v>7.4228169414507965</v>
      </c>
      <c r="N97" s="122">
        <f t="shared" si="22"/>
        <v>8.53154127121772</v>
      </c>
      <c r="O97" s="122">
        <f t="shared" si="22"/>
        <v>9.564179343991126</v>
      </c>
      <c r="P97" s="122">
        <f t="shared" si="22"/>
        <v>10.76081161389964</v>
      </c>
      <c r="Q97" s="122">
        <f t="shared" si="22"/>
        <v>11.728637434970981</v>
      </c>
      <c r="R97" s="122">
        <f t="shared" si="22"/>
        <v>12.678980361783134</v>
      </c>
      <c r="S97" s="122">
        <f t="shared" si="22"/>
        <v>13.681984932594984</v>
      </c>
      <c r="T97" s="122">
        <f t="shared" si="22"/>
        <v>14.62762672469878</v>
      </c>
      <c r="U97" s="122">
        <f t="shared" si="22"/>
        <v>15.531519999576474</v>
      </c>
      <c r="V97" s="122">
        <f t="shared" si="22"/>
        <v>16.335491084452862</v>
      </c>
    </row>
    <row r="98" spans="1:22" ht="26.25" hidden="1" thickTop="1">
      <c r="A98" s="124">
        <v>66</v>
      </c>
      <c r="B98" s="24" t="s">
        <v>83</v>
      </c>
      <c r="C98" s="100">
        <f>C12-C24</f>
        <v>-431539877</v>
      </c>
      <c r="D98" s="100">
        <f>D12-D24</f>
        <v>-479147281.74</v>
      </c>
      <c r="E98" s="101">
        <f>E12-E24</f>
        <v>87502155.68</v>
      </c>
      <c r="F98" s="100">
        <f aca="true" t="shared" si="23" ref="F98:P98">F12-F24</f>
        <v>85453369.48000002</v>
      </c>
      <c r="G98" s="100">
        <f t="shared" si="23"/>
        <v>5647048</v>
      </c>
      <c r="H98" s="100">
        <f t="shared" si="23"/>
        <v>4869089</v>
      </c>
      <c r="I98" s="100">
        <f t="shared" si="23"/>
        <v>6332455.026016116</v>
      </c>
      <c r="J98" s="100">
        <f t="shared" si="23"/>
        <v>12168830.881887555</v>
      </c>
      <c r="K98" s="100">
        <f t="shared" si="23"/>
        <v>22329612.419007182</v>
      </c>
      <c r="L98" s="100">
        <f t="shared" si="23"/>
        <v>34702570.21256328</v>
      </c>
      <c r="M98" s="100">
        <f t="shared" si="23"/>
        <v>48514588.9667685</v>
      </c>
      <c r="N98" s="100">
        <f t="shared" si="23"/>
        <v>63518705.36268759</v>
      </c>
      <c r="O98" s="100">
        <f t="shared" si="23"/>
        <v>78972302.7804197</v>
      </c>
      <c r="P98" s="100">
        <f t="shared" si="23"/>
        <v>94586731.86899948</v>
      </c>
      <c r="Q98" s="100">
        <f>Q12-Q24</f>
        <v>110397605.21043694</v>
      </c>
      <c r="R98" s="100">
        <f>R12-R24</f>
        <v>126705751.3492043</v>
      </c>
      <c r="S98" s="100">
        <f>S12-S24</f>
        <v>139038271.69128704</v>
      </c>
      <c r="T98" s="100">
        <f>T12-T24</f>
        <v>151849774.0641061</v>
      </c>
      <c r="U98" s="100">
        <f>U12-U24</f>
        <v>165175269.52637708</v>
      </c>
      <c r="V98" s="100">
        <f>V12-V24</f>
        <v>178305432.9402504</v>
      </c>
    </row>
    <row r="99" spans="1:12" ht="15" thickTop="1">
      <c r="A99" s="12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12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ht="14.25">
      <c r="A101" s="125"/>
    </row>
    <row r="102" spans="1:21" ht="25.5" customHeight="1">
      <c r="A102" s="127"/>
      <c r="B102" s="128"/>
      <c r="C102" s="128"/>
      <c r="D102" s="128"/>
      <c r="E102" s="128"/>
      <c r="F102" s="128"/>
      <c r="G102" s="128"/>
      <c r="H102" s="128"/>
      <c r="I102" s="128"/>
      <c r="T102" s="137"/>
      <c r="U102" s="137"/>
    </row>
    <row r="103" ht="12.75">
      <c r="G103" s="129"/>
    </row>
    <row r="104" ht="12.75">
      <c r="G104" s="130"/>
    </row>
  </sheetData>
  <sheetProtection/>
  <mergeCells count="3">
    <mergeCell ref="A6:V6"/>
    <mergeCell ref="G7:V7"/>
    <mergeCell ref="T102:U10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ZOiI</dc:creator>
  <cp:keywords/>
  <dc:description/>
  <cp:lastModifiedBy>tzygmunt</cp:lastModifiedBy>
  <cp:lastPrinted>2009-12-07T07:42:32Z</cp:lastPrinted>
  <dcterms:created xsi:type="dcterms:W3CDTF">2009-12-06T11:48:31Z</dcterms:created>
  <dcterms:modified xsi:type="dcterms:W3CDTF">2009-12-07T08:43:16Z</dcterms:modified>
  <cp:category/>
  <cp:version/>
  <cp:contentType/>
  <cp:contentStatus/>
</cp:coreProperties>
</file>