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Wszystkie kredyty i pożyczki" sheetId="1" r:id="rId1"/>
    <sheet name="Arkusz1" sheetId="2" r:id="rId2"/>
  </sheets>
  <definedNames>
    <definedName name="_xlnm.Print_Area" localSheetId="0">'Wszystkie kredyty i pożyczki'!$A$1:$K$250</definedName>
    <definedName name="_xlnm.Print_Titles" localSheetId="0">'Wszystkie kredyty i pożyczki'!$7:$8</definedName>
  </definedNames>
  <calcPr fullCalcOnLoad="1"/>
</workbook>
</file>

<file path=xl/sharedStrings.xml><?xml version="1.0" encoding="utf-8"?>
<sst xmlns="http://schemas.openxmlformats.org/spreadsheetml/2006/main" count="495" uniqueCount="233">
  <si>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</si>
  <si>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</si>
  <si>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</si>
  <si>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</si>
  <si>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</si>
  <si>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</si>
  <si>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</si>
  <si>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</si>
  <si>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3.</t>
  </si>
  <si>
    <t>4.</t>
  </si>
  <si>
    <t xml:space="preserve">Umowa pożyczki </t>
  </si>
  <si>
    <t xml:space="preserve">Akcyjna, z siedzibą w </t>
  </si>
  <si>
    <t>/kredyt/</t>
  </si>
  <si>
    <t>planowanego deficytu</t>
  </si>
  <si>
    <t>i pożyczek</t>
  </si>
  <si>
    <t xml:space="preserve">Powszechna Kasa </t>
  </si>
  <si>
    <t>Oszczędności Bank</t>
  </si>
  <si>
    <t>Polski Spółka Akcyjna</t>
  </si>
  <si>
    <t>31.12.2013r.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</si>
  <si>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</si>
  <si>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</si>
  <si>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</si>
  <si>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</si>
  <si>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</si>
  <si>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</si>
  <si>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</si>
  <si>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</si>
  <si>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</si>
  <si>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</si>
  <si>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</si>
  <si>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</si>
  <si>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</si>
  <si>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</si>
  <si>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</si>
  <si>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</si>
  <si>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</si>
  <si>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</si>
  <si>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</si>
  <si>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</si>
  <si>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</si>
  <si>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</si>
  <si>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</si>
  <si>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Sfinansowanie w 2006 r.</t>
  </si>
  <si>
    <t>Nazwa kredytodawcy, pożyczkodawcy</t>
  </si>
  <si>
    <t xml:space="preserve">Umowa kredytowa </t>
  </si>
  <si>
    <t xml:space="preserve">    2011 r.</t>
  </si>
  <si>
    <t xml:space="preserve">    2013 r.</t>
  </si>
  <si>
    <t>Sfinansowanie w 2009 r.</t>
  </si>
  <si>
    <t>31.12.2022r.</t>
  </si>
  <si>
    <t xml:space="preserve">Przebudowa oczyszczalni wód 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</si>
  <si>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</si>
  <si>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</si>
  <si>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</si>
  <si>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</si>
  <si>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</si>
  <si>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</si>
  <si>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</si>
  <si>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</si>
  <si>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</si>
  <si>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</si>
  <si>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</si>
  <si>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</si>
  <si>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</si>
  <si>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</si>
  <si>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</si>
  <si>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</si>
  <si>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</si>
  <si>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</si>
  <si>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 /kredyt/</t>
  </si>
  <si>
    <t xml:space="preserve">ul. Puławska 15         </t>
  </si>
  <si>
    <t xml:space="preserve">ul. Srebrna 32  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</si>
  <si>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</si>
  <si>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Uwagi  /data zawarcia umowy/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</si>
  <si>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</si>
  <si>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</si>
  <si>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</si>
  <si>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</si>
  <si>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</si>
  <si>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</si>
  <si>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</si>
  <si>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</si>
  <si>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</si>
  <si>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</si>
  <si>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</si>
  <si>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</si>
  <si>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</si>
  <si>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</si>
  <si>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</si>
  <si>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</si>
  <si>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</si>
  <si>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</si>
  <si>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</si>
  <si>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</si>
  <si>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</si>
  <si>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Nr 39/037/09/Z/OB.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</si>
  <si>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</si>
  <si>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</si>
  <si>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</si>
  <si>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</si>
  <si>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</si>
  <si>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</si>
  <si>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</si>
  <si>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</si>
  <si>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</si>
  <si>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</si>
  <si>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15.</t>
  </si>
  <si>
    <t>17.</t>
  </si>
  <si>
    <t>18.</t>
  </si>
  <si>
    <t xml:space="preserve">zaciągany w transzach </t>
  </si>
  <si>
    <t>/kredyt inwestycyjny</t>
  </si>
  <si>
    <t>Sfinansowanie w 2010 r.</t>
  </si>
  <si>
    <t>Nr 2010/135/DIF</t>
  </si>
  <si>
    <t>z dnia 05.07.2010r.</t>
  </si>
  <si>
    <t xml:space="preserve">deszczowych w rejonie  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</si>
  <si>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</si>
  <si>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</si>
  <si>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</si>
  <si>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</si>
  <si>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</si>
  <si>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</si>
  <si>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</si>
  <si>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>ul. Planty i Al.IX Wieków Kielc</t>
  </si>
  <si>
    <t>ul. Okrzei i Al.IX Wieków Kielc</t>
  </si>
  <si>
    <t>z tytułu kredytów i pożyczek</t>
  </si>
  <si>
    <t>własnego do zadań</t>
  </si>
  <si>
    <t>31.12.2025r.</t>
  </si>
  <si>
    <t>nie później niż 31.12.2014r.</t>
  </si>
  <si>
    <t>nie później niż 31.12.2015r.</t>
  </si>
  <si>
    <t>nie później niż 31.12.2016r.</t>
  </si>
  <si>
    <t>nie później niż 31.12.2017r.</t>
  </si>
  <si>
    <t>nie później niż 31.12.2018r.</t>
  </si>
  <si>
    <t>nie później niż 31.12.2019r.</t>
  </si>
  <si>
    <t>nie później niż 31.12.2020r.</t>
  </si>
  <si>
    <t>nie później niż 31.12.2021r.</t>
  </si>
  <si>
    <t>nie później niż 31.12.2022r.</t>
  </si>
  <si>
    <t>nie później niż 31.12.2026r.</t>
  </si>
  <si>
    <t>nie później niż 31.12.2023r.</t>
  </si>
  <si>
    <t>nie później niż 31.12.2024r.</t>
  </si>
  <si>
    <t>nie później niż 31.12.2025r.</t>
  </si>
  <si>
    <t>obligacje komunalne</t>
  </si>
  <si>
    <t>POŻYCZEK</t>
  </si>
  <si>
    <t>/obligacje komunalne/</t>
  </si>
  <si>
    <t>Umowa z dnia</t>
  </si>
  <si>
    <t>02.06.2011r.</t>
  </si>
  <si>
    <t xml:space="preserve">  /kredyt/ </t>
  </si>
  <si>
    <t xml:space="preserve">Z TYTUŁU ZACIĄGNIĘTYCH  POŻYCZEK,  KREDYTÓW I OBLIGACJI KOMUNALNYCH </t>
  </si>
  <si>
    <t>zaciągniętych zobowiązań</t>
  </si>
  <si>
    <t>II Oddział w Kielcach</t>
  </si>
  <si>
    <t>Bank Spółdzielczy w Kielcach</t>
  </si>
  <si>
    <t>deficytu budżetu w 2011 roku</t>
  </si>
  <si>
    <t>z dnia 29.08.2011r.</t>
  </si>
  <si>
    <t xml:space="preserve">Umowa  </t>
  </si>
  <si>
    <t>Sfinansowanie planowanego</t>
  </si>
  <si>
    <t>Spłata wcześniej</t>
  </si>
  <si>
    <t xml:space="preserve">  </t>
  </si>
  <si>
    <t xml:space="preserve">  /kredyt inwestycyjny</t>
  </si>
  <si>
    <r>
      <rPr>
        <sz val="12"/>
        <rFont val="Czcionka tekstu podstawowego"/>
        <family val="0"/>
      </rPr>
      <t xml:space="preserve">Tabela Nr  19   </t>
    </r>
    <r>
      <rPr>
        <sz val="12"/>
        <color indexed="10"/>
        <rFont val="Czcionka tekstu podstawowego"/>
        <family val="0"/>
      </rPr>
      <t xml:space="preserve">    </t>
    </r>
  </si>
  <si>
    <t>1.</t>
  </si>
  <si>
    <t>2.</t>
  </si>
  <si>
    <t>10.</t>
  </si>
  <si>
    <t>11.</t>
  </si>
  <si>
    <t>12.</t>
  </si>
  <si>
    <t>13.</t>
  </si>
  <si>
    <t>14.</t>
  </si>
  <si>
    <t>16.</t>
  </si>
  <si>
    <t>Budowa oczyszczalni wód</t>
  </si>
  <si>
    <t xml:space="preserve">deszczowych w rejonie </t>
  </si>
  <si>
    <t>ulicy Jaworowej w Kielcach</t>
  </si>
  <si>
    <t>31.10.2013r.</t>
  </si>
  <si>
    <t>31.05.2014r.</t>
  </si>
  <si>
    <t>30.11.2014r.</t>
  </si>
  <si>
    <t>31.05.2015r.</t>
  </si>
  <si>
    <t>30.11.2015r.</t>
  </si>
  <si>
    <t>31.05.2016r.</t>
  </si>
  <si>
    <t>Nr 109/12 z dnia</t>
  </si>
  <si>
    <t>10.10.2012r.</t>
  </si>
  <si>
    <t xml:space="preserve">Spłata wcześniej zaciągnietych </t>
  </si>
  <si>
    <t xml:space="preserve">Powszechna Kasa Oszczędności </t>
  </si>
  <si>
    <t>deficytu budżetu w 2012 roku.</t>
  </si>
  <si>
    <t>31.12.2026r.</t>
  </si>
  <si>
    <t>z dnia 04.07.2012r.</t>
  </si>
  <si>
    <t>0000 9896 0068 6675</t>
  </si>
  <si>
    <t>0000 9196 0068 6667</t>
  </si>
  <si>
    <t>000/11/JD002</t>
  </si>
  <si>
    <t xml:space="preserve">Umowa Nr </t>
  </si>
  <si>
    <t>19.</t>
  </si>
  <si>
    <t xml:space="preserve">zmieniona </t>
  </si>
  <si>
    <t>Aneksem nr 1</t>
  </si>
  <si>
    <t>z dnia 29.11.2011r.</t>
  </si>
  <si>
    <t xml:space="preserve">Nr 57 1020 2629 0000  </t>
  </si>
  <si>
    <t>z dnia 28.06.2010 r.,</t>
  </si>
  <si>
    <t>Aneksem nr 2</t>
  </si>
  <si>
    <t>z dnia 15 listopada 2012r.</t>
  </si>
  <si>
    <t>z dnia 26.11.2012r.</t>
  </si>
  <si>
    <t xml:space="preserve">Umowa Nr 73 1020 2629 </t>
  </si>
  <si>
    <t xml:space="preserve">Umowa Nr 05 1020 2629 </t>
  </si>
  <si>
    <t xml:space="preserve">Umowa Nr 10 1020 2629 </t>
  </si>
  <si>
    <t>Finansowanie planowanego deficytu budżetu Miasta Kielce w związku z realizacją niektórych zadań inwestycyjnych w ramach przedsięwzięć wieloletnich o charakterze majatkowym.</t>
  </si>
  <si>
    <t xml:space="preserve">deficytu budżetu w 2012 roku oraz na spłatę wcześniej </t>
  </si>
  <si>
    <t>zaciągniętych zobowiązań.</t>
  </si>
  <si>
    <t>0000 9696 0068 6683</t>
  </si>
  <si>
    <t>/kredyt inwestycyjny/</t>
  </si>
  <si>
    <t>Stan zadłużenia na dzień 01.01.2013r.</t>
  </si>
  <si>
    <t>07/01/2013 r.</t>
  </si>
  <si>
    <t>Umowa kredytowa             nr 24 1020 2629 0000 9596 0072 9160 z dnia 26 listopada 2012 r.</t>
  </si>
  <si>
    <t xml:space="preserve">zmieniona Aneksem nr 1 </t>
  </si>
  <si>
    <t>zmieniona Aneksem nr 1</t>
  </si>
  <si>
    <t>z dnia 07/01/2013 r.</t>
  </si>
  <si>
    <t>8.</t>
  </si>
  <si>
    <t>9.</t>
  </si>
  <si>
    <t>z dnia 12.08.2011 r.,</t>
  </si>
  <si>
    <t>Aneksem nr 3</t>
  </si>
  <si>
    <t>oraz Aneksem nr 4</t>
  </si>
  <si>
    <t>z dnia 15 kwietnia 2013 r.</t>
  </si>
  <si>
    <t>oraz Aneksem nr 2</t>
  </si>
  <si>
    <t>z dnia 25.04.2013 r.</t>
  </si>
  <si>
    <t>Stan zadłużenia na dzień                30.06.2013r.</t>
  </si>
  <si>
    <r>
      <t>2013 r.</t>
    </r>
    <r>
      <rPr>
        <b/>
        <vertAlign val="superscript"/>
        <sz val="16"/>
        <rFont val="Czcionka tekstu podstawowego"/>
        <family val="0"/>
      </rPr>
      <t>*</t>
    </r>
  </si>
  <si>
    <t xml:space="preserve">2014 r. </t>
  </si>
  <si>
    <t xml:space="preserve">2015 r. </t>
  </si>
  <si>
    <t xml:space="preserve">2016 r. </t>
  </si>
  <si>
    <t xml:space="preserve">2017 r. </t>
  </si>
  <si>
    <t xml:space="preserve">2018 r. </t>
  </si>
  <si>
    <t xml:space="preserve">2019 r. </t>
  </si>
  <si>
    <t xml:space="preserve">2020 r. </t>
  </si>
  <si>
    <t xml:space="preserve">2021 r. </t>
  </si>
  <si>
    <t xml:space="preserve">2022 r. </t>
  </si>
  <si>
    <t xml:space="preserve">2023 r. </t>
  </si>
  <si>
    <t xml:space="preserve">2024 r. </t>
  </si>
  <si>
    <t xml:space="preserve">2025 r. </t>
  </si>
  <si>
    <t xml:space="preserve">2026 r. </t>
  </si>
  <si>
    <r>
      <rPr>
        <b/>
        <i/>
        <sz val="14"/>
        <rFont val="Czcionka tekstu podstawowego"/>
        <family val="0"/>
      </rPr>
      <t>*</t>
    </r>
    <r>
      <rPr>
        <i/>
        <sz val="10"/>
        <rFont val="Czcionka tekstu podstawowego"/>
        <family val="0"/>
      </rPr>
      <t xml:space="preserve"> - planowane do spłaty raty kredytów i pożyczek w okresie 01.07.2013 - 31.12.2013</t>
    </r>
  </si>
  <si>
    <t xml:space="preserve">Planowane do spłaty raty kredytów, pożyczek      w tym:                   i obligacji komunalnych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</si>
</sst>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</numFmts>
  <fonts count="71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8"/>
      <name val="Czcionka tekstu podstawowego"/>
      <family val="0"/>
    </font>
    <font>
      <i/>
      <sz val="8"/>
      <name val="Czcionka tekstu podstawowego"/>
      <family val="0"/>
    </font>
    <font>
      <sz val="12"/>
      <color indexed="10"/>
      <name val="Czcionka tekstu podstawowego"/>
      <family val="0"/>
    </font>
    <font>
      <sz val="12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9"/>
      <name val="Czcionka tekstu podstawowego"/>
      <family val="0"/>
    </font>
    <font>
      <b/>
      <sz val="9"/>
      <name val="Arial"/>
      <family val="2"/>
    </font>
    <font>
      <b/>
      <vertAlign val="superscript"/>
      <sz val="16"/>
      <name val="Czcionka tekstu podstawowego"/>
      <family val="0"/>
    </font>
    <font>
      <b/>
      <i/>
      <sz val="14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0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i/>
      <sz val="9"/>
      <color indexed="17"/>
      <name val="Czcionka tekstu podstawowego"/>
      <family val="0"/>
    </font>
    <font>
      <b/>
      <i/>
      <sz val="10"/>
      <color indexed="17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80C5D"/>
      <name val="Czcionka tekstu podstawowego"/>
      <family val="0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i/>
      <sz val="9"/>
      <color rgb="FF00B050"/>
      <name val="Czcionka tekstu podstawowego"/>
      <family val="0"/>
    </font>
    <font>
      <b/>
      <i/>
      <sz val="10"/>
      <color rgb="FF00B050"/>
      <name val="Czcionka tekstu podstawowego"/>
      <family val="0"/>
    </font>
    <font>
      <i/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31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5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readingOrder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2" fillId="0" borderId="36" xfId="0" applyFont="1" applyBorder="1" applyAlignment="1">
      <alignment horizontal="center" vertical="center"/>
    </xf>
    <xf numFmtId="4" fontId="62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4" fontId="3" fillId="0" borderId="11" xfId="0" applyNumberFormat="1" applyFont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69" fontId="13" fillId="0" borderId="0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2" fillId="0" borderId="35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3" fontId="3" fillId="0" borderId="0" xfId="42" applyFont="1" applyAlignment="1">
      <alignment/>
    </xf>
    <xf numFmtId="0" fontId="63" fillId="0" borderId="10" xfId="0" applyFont="1" applyBorder="1" applyAlignment="1">
      <alignment vertical="center" wrapText="1"/>
    </xf>
    <xf numFmtId="4" fontId="63" fillId="0" borderId="17" xfId="0" applyNumberFormat="1" applyFont="1" applyBorder="1" applyAlignment="1">
      <alignment vertical="center"/>
    </xf>
    <xf numFmtId="4" fontId="63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63" fillId="0" borderId="12" xfId="0" applyFont="1" applyFill="1" applyBorder="1" applyAlignment="1">
      <alignment vertical="center"/>
    </xf>
    <xf numFmtId="4" fontId="63" fillId="0" borderId="2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justify" wrapText="1" readingOrder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64" fillId="0" borderId="0" xfId="0" applyNumberFormat="1" applyFont="1" applyBorder="1" applyAlignment="1">
      <alignment horizontal="right" vertical="center"/>
    </xf>
    <xf numFmtId="43" fontId="0" fillId="0" borderId="0" xfId="42" applyFont="1" applyAlignment="1">
      <alignment/>
    </xf>
    <xf numFmtId="4" fontId="3" fillId="0" borderId="11" xfId="0" applyNumberFormat="1" applyFont="1" applyBorder="1" applyAlignment="1">
      <alignment horizontal="left"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vertical="center"/>
    </xf>
    <xf numFmtId="3" fontId="63" fillId="33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justify" wrapText="1" readingOrder="1"/>
    </xf>
    <xf numFmtId="0" fontId="16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" fontId="65" fillId="0" borderId="0" xfId="0" applyNumberFormat="1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43" fontId="63" fillId="0" borderId="17" xfId="42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169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readingOrder="1"/>
    </xf>
    <xf numFmtId="0" fontId="0" fillId="0" borderId="0" xfId="0" applyFont="1" applyBorder="1" applyAlignment="1">
      <alignment/>
    </xf>
    <xf numFmtId="43" fontId="57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14" fillId="0" borderId="0" xfId="0" applyNumberFormat="1" applyFont="1" applyBorder="1" applyAlignment="1">
      <alignment vertical="center"/>
    </xf>
    <xf numFmtId="43" fontId="67" fillId="0" borderId="0" xfId="42" applyFont="1" applyBorder="1" applyAlignment="1">
      <alignment/>
    </xf>
    <xf numFmtId="43" fontId="0" fillId="33" borderId="0" xfId="42" applyFont="1" applyFill="1" applyBorder="1" applyAlignment="1">
      <alignment/>
    </xf>
    <xf numFmtId="43" fontId="68" fillId="0" borderId="0" xfId="42" applyFont="1" applyBorder="1" applyAlignment="1">
      <alignment/>
    </xf>
    <xf numFmtId="43" fontId="14" fillId="0" borderId="0" xfId="42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69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0" fontId="70" fillId="0" borderId="0" xfId="0" applyFont="1" applyAlignment="1">
      <alignment horizontal="center" wrapText="1"/>
    </xf>
    <xf numFmtId="0" fontId="6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3" fontId="0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14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2"/>
  <sheetViews>
    <sheetView tabSelected="1" view="pageBreakPreview" zoomScale="71" zoomScaleNormal="75" zoomScaleSheetLayoutView="71" zoomScalePageLayoutView="150" workbookViewId="0" topLeftCell="B1">
      <selection activeCell="K29" sqref="B29:K34"/>
    </sheetView>
  </sheetViews>
  <sheetFormatPr defaultColWidth="35.421875" defaultRowHeight="17.25" customHeight="1"/>
  <cols>
    <col min="1" max="1" width="1.57421875" style="1" hidden="1" customWidth="1"/>
    <col min="2" max="2" width="4.00390625" style="1" customWidth="1"/>
    <col min="3" max="3" width="29.00390625" style="1" customWidth="1"/>
    <col min="4" max="4" width="29.28125" style="1" customWidth="1"/>
    <col min="5" max="5" width="16.421875" style="154" customWidth="1"/>
    <col min="6" max="6" width="19.28125" style="154" customWidth="1"/>
    <col min="7" max="7" width="16.57421875" style="156" customWidth="1"/>
    <col min="8" max="8" width="16.421875" style="1" customWidth="1"/>
    <col min="9" max="9" width="14.57421875" style="1" customWidth="1"/>
    <col min="10" max="10" width="15.7109375" style="301" customWidth="1"/>
    <col min="11" max="11" width="22.421875" style="163" customWidth="1"/>
    <col min="12" max="12" width="1.57421875" style="1" customWidth="1"/>
    <col min="13" max="13" width="18.57421875" style="1" customWidth="1"/>
    <col min="14" max="16384" width="35.421875" style="1" customWidth="1"/>
  </cols>
  <sheetData>
    <row r="1" spans="3:11" ht="36.75" customHeight="1">
      <c r="C1" s="209"/>
      <c r="J1" s="305" t="s">
        <v>156</v>
      </c>
      <c r="K1" s="305"/>
    </row>
    <row r="2" spans="2:10" s="60" customFormat="1" ht="27.75" customHeight="1">
      <c r="B2" s="146"/>
      <c r="C2" s="306"/>
      <c r="D2" s="307" t="s">
        <v>0</v>
      </c>
      <c r="E2" s="307"/>
      <c r="F2" s="307"/>
      <c r="G2" s="307"/>
      <c r="H2" s="307"/>
      <c r="I2" s="308"/>
      <c r="J2" s="293"/>
    </row>
    <row r="3" spans="2:11" s="60" customFormat="1" ht="22.5" customHeight="1">
      <c r="B3" s="146"/>
      <c r="C3" s="306"/>
      <c r="D3" s="307" t="s">
        <v>145</v>
      </c>
      <c r="E3" s="307"/>
      <c r="F3" s="307"/>
      <c r="G3" s="307"/>
      <c r="H3" s="307"/>
      <c r="I3" s="308"/>
      <c r="J3" s="293"/>
      <c r="K3" s="129"/>
    </row>
    <row r="4" spans="2:11" s="60" customFormat="1" ht="27.75" customHeight="1">
      <c r="B4" s="146"/>
      <c r="C4" s="146"/>
      <c r="D4" s="307" t="s">
        <v>34</v>
      </c>
      <c r="E4" s="307"/>
      <c r="F4" s="307"/>
      <c r="G4" s="307"/>
      <c r="H4" s="307"/>
      <c r="I4" s="308"/>
      <c r="J4" s="293"/>
      <c r="K4" s="129"/>
    </row>
    <row r="5" spans="2:11" s="60" customFormat="1" ht="17.25" customHeight="1">
      <c r="B5" s="146"/>
      <c r="C5" s="146"/>
      <c r="D5" s="145"/>
      <c r="E5" s="145"/>
      <c r="F5" s="145"/>
      <c r="G5" s="145"/>
      <c r="H5" s="145"/>
      <c r="I5" s="146"/>
      <c r="J5" s="293"/>
      <c r="K5" s="129"/>
    </row>
    <row r="6" spans="2:11" s="60" customFormat="1" ht="19.5" customHeight="1" thickBot="1">
      <c r="B6" s="146"/>
      <c r="C6" s="146"/>
      <c r="D6" s="146"/>
      <c r="E6" s="156"/>
      <c r="F6" s="156"/>
      <c r="G6" s="156"/>
      <c r="H6" s="146"/>
      <c r="I6" s="146"/>
      <c r="J6" s="293"/>
      <c r="K6" s="71" t="s">
        <v>4</v>
      </c>
    </row>
    <row r="7" spans="1:30" s="60" customFormat="1" ht="64.5" customHeight="1" thickBot="1">
      <c r="A7" s="157"/>
      <c r="B7" s="72" t="s">
        <v>1</v>
      </c>
      <c r="C7" s="72" t="s">
        <v>43</v>
      </c>
      <c r="D7" s="73" t="s">
        <v>2</v>
      </c>
      <c r="E7" s="74" t="s">
        <v>5</v>
      </c>
      <c r="F7" s="74" t="s">
        <v>202</v>
      </c>
      <c r="G7" s="74" t="s">
        <v>216</v>
      </c>
      <c r="H7" s="309" t="s">
        <v>3</v>
      </c>
      <c r="I7" s="310"/>
      <c r="J7" s="75" t="s">
        <v>6</v>
      </c>
      <c r="K7" s="202" t="s">
        <v>72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11" s="117" customFormat="1" ht="17.25" customHeight="1" thickBot="1">
      <c r="A8" s="46"/>
      <c r="B8" s="76">
        <v>1</v>
      </c>
      <c r="C8" s="76">
        <v>2</v>
      </c>
      <c r="D8" s="77">
        <v>3</v>
      </c>
      <c r="E8" s="78">
        <v>4</v>
      </c>
      <c r="F8" s="78">
        <v>5</v>
      </c>
      <c r="G8" s="78">
        <v>6</v>
      </c>
      <c r="H8" s="313">
        <v>7</v>
      </c>
      <c r="I8" s="314"/>
      <c r="J8" s="79">
        <v>8</v>
      </c>
      <c r="K8" s="190">
        <v>9</v>
      </c>
    </row>
    <row r="9" spans="1:11" s="60" customFormat="1" ht="0.75" customHeight="1">
      <c r="A9" s="94"/>
      <c r="B9" s="33"/>
      <c r="C9" s="70"/>
      <c r="D9" s="44"/>
      <c r="E9" s="10"/>
      <c r="F9" s="11"/>
      <c r="G9" s="11"/>
      <c r="H9" s="29"/>
      <c r="I9" s="42"/>
      <c r="J9" s="34"/>
      <c r="K9" s="203"/>
    </row>
    <row r="10" spans="1:11" s="60" customFormat="1" ht="35.25" customHeight="1" hidden="1">
      <c r="A10" s="46"/>
      <c r="B10" s="51"/>
      <c r="C10" s="70"/>
      <c r="D10" s="44"/>
      <c r="E10" s="42"/>
      <c r="F10" s="11"/>
      <c r="G10" s="11"/>
      <c r="H10" s="29"/>
      <c r="I10" s="42"/>
      <c r="J10" s="34"/>
      <c r="K10" s="203"/>
    </row>
    <row r="11" spans="1:11" s="60" customFormat="1" ht="30" customHeight="1" hidden="1">
      <c r="A11" s="46"/>
      <c r="B11" s="51"/>
      <c r="C11" s="70"/>
      <c r="D11" s="44"/>
      <c r="E11" s="42"/>
      <c r="F11" s="11"/>
      <c r="G11" s="11"/>
      <c r="H11" s="29"/>
      <c r="I11" s="42"/>
      <c r="J11" s="34"/>
      <c r="K11" s="203"/>
    </row>
    <row r="12" spans="1:11" s="60" customFormat="1" ht="17.25" customHeight="1">
      <c r="A12" s="46"/>
      <c r="B12" s="184" t="s">
        <v>157</v>
      </c>
      <c r="C12" s="143" t="s">
        <v>35</v>
      </c>
      <c r="D12" s="185" t="s">
        <v>49</v>
      </c>
      <c r="E12" s="43">
        <v>426000</v>
      </c>
      <c r="F12" s="186">
        <v>221520</v>
      </c>
      <c r="G12" s="144">
        <f>SUM(I12:I15)</f>
        <v>153360</v>
      </c>
      <c r="H12" s="215"/>
      <c r="I12" s="216"/>
      <c r="J12" s="31" t="s">
        <v>115</v>
      </c>
      <c r="K12" s="283" t="s">
        <v>10</v>
      </c>
    </row>
    <row r="13" spans="1:11" s="60" customFormat="1" ht="17.25" customHeight="1">
      <c r="A13" s="46"/>
      <c r="B13" s="50"/>
      <c r="C13" s="53" t="s">
        <v>36</v>
      </c>
      <c r="D13" s="30" t="s">
        <v>113</v>
      </c>
      <c r="E13" s="30"/>
      <c r="F13" s="15"/>
      <c r="G13" s="28"/>
      <c r="H13" s="28"/>
      <c r="I13" s="41"/>
      <c r="J13" s="31"/>
      <c r="K13" s="284" t="s">
        <v>119</v>
      </c>
    </row>
    <row r="14" spans="1:11" s="60" customFormat="1" ht="17.25" customHeight="1">
      <c r="A14" s="46"/>
      <c r="B14" s="46"/>
      <c r="C14" s="53" t="s">
        <v>37</v>
      </c>
      <c r="D14" s="30" t="s">
        <v>121</v>
      </c>
      <c r="E14" s="41"/>
      <c r="F14" s="9"/>
      <c r="G14" s="91"/>
      <c r="H14" s="28" t="s">
        <v>114</v>
      </c>
      <c r="I14" s="41">
        <v>68160</v>
      </c>
      <c r="J14" s="109"/>
      <c r="K14" s="284" t="s">
        <v>117</v>
      </c>
    </row>
    <row r="15" spans="1:11" s="60" customFormat="1" ht="17.25" customHeight="1">
      <c r="A15" s="46"/>
      <c r="B15" s="50"/>
      <c r="C15" s="80" t="s">
        <v>7</v>
      </c>
      <c r="D15" s="61"/>
      <c r="E15" s="41"/>
      <c r="F15" s="9"/>
      <c r="G15" s="91"/>
      <c r="H15" s="28" t="s">
        <v>115</v>
      </c>
      <c r="I15" s="41">
        <v>85200</v>
      </c>
      <c r="J15" s="31"/>
      <c r="K15" s="284"/>
    </row>
    <row r="16" spans="1:11" s="60" customFormat="1" ht="17.25" customHeight="1">
      <c r="A16" s="94"/>
      <c r="B16" s="33"/>
      <c r="C16" s="55"/>
      <c r="D16" s="44"/>
      <c r="E16" s="10"/>
      <c r="F16" s="10"/>
      <c r="G16" s="93"/>
      <c r="H16" s="29"/>
      <c r="I16" s="115"/>
      <c r="J16" s="34"/>
      <c r="K16" s="203"/>
    </row>
    <row r="17" spans="1:11" s="60" customFormat="1" ht="17.25" customHeight="1">
      <c r="A17" s="46"/>
      <c r="B17" s="50" t="s">
        <v>158</v>
      </c>
      <c r="C17" s="53" t="s">
        <v>35</v>
      </c>
      <c r="D17" s="30" t="s">
        <v>49</v>
      </c>
      <c r="E17" s="41">
        <v>1177000</v>
      </c>
      <c r="F17" s="8">
        <v>612040</v>
      </c>
      <c r="G17" s="217">
        <f>SUM(I17:I20)</f>
        <v>423720</v>
      </c>
      <c r="H17" s="215"/>
      <c r="I17" s="216"/>
      <c r="J17" s="31" t="s">
        <v>115</v>
      </c>
      <c r="K17" s="284" t="s">
        <v>10</v>
      </c>
    </row>
    <row r="18" spans="1:11" s="60" customFormat="1" ht="17.25" customHeight="1">
      <c r="A18" s="46"/>
      <c r="B18" s="50"/>
      <c r="C18" s="53" t="s">
        <v>36</v>
      </c>
      <c r="D18" s="30" t="s">
        <v>113</v>
      </c>
      <c r="E18" s="30"/>
      <c r="F18" s="32"/>
      <c r="G18" s="15"/>
      <c r="H18" s="28"/>
      <c r="I18" s="41"/>
      <c r="J18" s="31"/>
      <c r="K18" s="284" t="s">
        <v>116</v>
      </c>
    </row>
    <row r="19" spans="1:11" s="60" customFormat="1" ht="17.25" customHeight="1">
      <c r="A19" s="46"/>
      <c r="B19" s="46"/>
      <c r="C19" s="53" t="s">
        <v>37</v>
      </c>
      <c r="D19" s="30" t="s">
        <v>122</v>
      </c>
      <c r="E19" s="41"/>
      <c r="F19" s="8"/>
      <c r="G19" s="92"/>
      <c r="H19" s="28" t="s">
        <v>114</v>
      </c>
      <c r="I19" s="41">
        <v>188320</v>
      </c>
      <c r="J19" s="109"/>
      <c r="K19" s="284" t="s">
        <v>118</v>
      </c>
    </row>
    <row r="20" spans="1:11" s="60" customFormat="1" ht="17.25" customHeight="1">
      <c r="A20" s="46"/>
      <c r="B20" s="50"/>
      <c r="C20" s="80" t="s">
        <v>7</v>
      </c>
      <c r="D20" s="61"/>
      <c r="E20" s="41"/>
      <c r="F20" s="8"/>
      <c r="G20" s="92"/>
      <c r="H20" s="28" t="s">
        <v>115</v>
      </c>
      <c r="I20" s="41">
        <v>235400</v>
      </c>
      <c r="J20" s="31"/>
      <c r="K20" s="284"/>
    </row>
    <row r="21" spans="1:11" s="60" customFormat="1" ht="17.25" customHeight="1">
      <c r="A21" s="46"/>
      <c r="B21" s="51"/>
      <c r="C21" s="63"/>
      <c r="D21" s="44"/>
      <c r="E21" s="42"/>
      <c r="F21" s="10"/>
      <c r="G21" s="187"/>
      <c r="H21" s="130"/>
      <c r="I21" s="188"/>
      <c r="J21" s="34"/>
      <c r="K21" s="203"/>
    </row>
    <row r="22" spans="1:11" s="60" customFormat="1" ht="17.25" customHeight="1">
      <c r="A22" s="46"/>
      <c r="B22" s="50" t="s">
        <v>8</v>
      </c>
      <c r="C22" s="53" t="s">
        <v>35</v>
      </c>
      <c r="D22" s="30" t="s">
        <v>165</v>
      </c>
      <c r="E22" s="41">
        <v>1680000</v>
      </c>
      <c r="F22" s="8">
        <v>1680000</v>
      </c>
      <c r="G22" s="83">
        <f>SUM(I22:I27)</f>
        <v>1680000</v>
      </c>
      <c r="H22" s="82" t="s">
        <v>168</v>
      </c>
      <c r="I22" s="43">
        <v>268800</v>
      </c>
      <c r="J22" s="31" t="s">
        <v>173</v>
      </c>
      <c r="K22" s="284" t="s">
        <v>10</v>
      </c>
    </row>
    <row r="23" spans="1:11" s="60" customFormat="1" ht="17.25" customHeight="1">
      <c r="A23" s="46"/>
      <c r="B23" s="50"/>
      <c r="C23" s="53" t="s">
        <v>36</v>
      </c>
      <c r="D23" s="30" t="s">
        <v>166</v>
      </c>
      <c r="E23" s="41"/>
      <c r="F23" s="8"/>
      <c r="G23" s="315"/>
      <c r="H23" s="82" t="s">
        <v>169</v>
      </c>
      <c r="I23" s="41">
        <v>268800</v>
      </c>
      <c r="J23" s="31"/>
      <c r="K23" s="284" t="s">
        <v>174</v>
      </c>
    </row>
    <row r="24" spans="1:11" s="60" customFormat="1" ht="17.25" customHeight="1">
      <c r="A24" s="46"/>
      <c r="B24" s="50"/>
      <c r="C24" s="53" t="s">
        <v>37</v>
      </c>
      <c r="D24" s="30" t="s">
        <v>167</v>
      </c>
      <c r="E24" s="41"/>
      <c r="F24" s="8"/>
      <c r="G24" s="315"/>
      <c r="H24" s="82" t="s">
        <v>170</v>
      </c>
      <c r="I24" s="41">
        <v>268800</v>
      </c>
      <c r="J24" s="31"/>
      <c r="K24" s="284" t="s">
        <v>175</v>
      </c>
    </row>
    <row r="25" spans="1:11" s="60" customFormat="1" ht="17.25" customHeight="1">
      <c r="A25" s="46"/>
      <c r="B25" s="50"/>
      <c r="C25" s="80" t="s">
        <v>7</v>
      </c>
      <c r="D25" s="30"/>
      <c r="E25" s="41"/>
      <c r="F25" s="8"/>
      <c r="G25" s="315"/>
      <c r="H25" s="82" t="s">
        <v>171</v>
      </c>
      <c r="I25" s="41">
        <v>268800</v>
      </c>
      <c r="J25" s="31"/>
      <c r="K25" s="284"/>
    </row>
    <row r="26" spans="1:11" s="60" customFormat="1" ht="17.25" customHeight="1">
      <c r="A26" s="46"/>
      <c r="B26" s="50"/>
      <c r="C26" s="62"/>
      <c r="D26" s="30"/>
      <c r="E26" s="41"/>
      <c r="F26" s="8"/>
      <c r="G26" s="92"/>
      <c r="H26" s="82" t="s">
        <v>172</v>
      </c>
      <c r="I26" s="41">
        <v>268800</v>
      </c>
      <c r="J26" s="31"/>
      <c r="K26" s="284"/>
    </row>
    <row r="27" spans="1:11" s="60" customFormat="1" ht="17.25" customHeight="1">
      <c r="A27" s="46"/>
      <c r="B27" s="50"/>
      <c r="C27" s="62"/>
      <c r="D27" s="30"/>
      <c r="E27" s="41"/>
      <c r="F27" s="8"/>
      <c r="G27" s="92"/>
      <c r="H27" s="82" t="s">
        <v>173</v>
      </c>
      <c r="I27" s="41">
        <v>336000</v>
      </c>
      <c r="J27" s="31"/>
      <c r="K27" s="284"/>
    </row>
    <row r="28" spans="1:11" s="60" customFormat="1" ht="17.25" customHeight="1">
      <c r="A28" s="46"/>
      <c r="B28" s="51"/>
      <c r="C28" s="63"/>
      <c r="D28" s="44"/>
      <c r="E28" s="42"/>
      <c r="F28" s="10"/>
      <c r="G28" s="93"/>
      <c r="H28" s="29"/>
      <c r="I28" s="42"/>
      <c r="J28" s="34"/>
      <c r="K28" s="203"/>
    </row>
    <row r="29" spans="1:11" ht="17.25" customHeight="1">
      <c r="A29" s="45"/>
      <c r="B29" s="321" t="s">
        <v>9</v>
      </c>
      <c r="C29" s="26" t="s">
        <v>15</v>
      </c>
      <c r="D29" s="125" t="s">
        <v>42</v>
      </c>
      <c r="E29" s="322">
        <v>82000000</v>
      </c>
      <c r="F29" s="323">
        <v>11433053</v>
      </c>
      <c r="G29" s="186">
        <f>SUM(I29:I30)</f>
        <v>0</v>
      </c>
      <c r="H29" s="27"/>
      <c r="I29" s="111"/>
      <c r="J29" s="294" t="s">
        <v>203</v>
      </c>
      <c r="K29" s="324" t="s">
        <v>19</v>
      </c>
    </row>
    <row r="30" spans="1:11" ht="17.25" customHeight="1">
      <c r="A30" s="45"/>
      <c r="B30" s="48"/>
      <c r="C30" s="14" t="s">
        <v>16</v>
      </c>
      <c r="D30" s="24" t="s">
        <v>38</v>
      </c>
      <c r="E30" s="17"/>
      <c r="F30" s="3"/>
      <c r="G30" s="9"/>
      <c r="H30" s="21"/>
      <c r="I30" s="219"/>
      <c r="J30" s="108"/>
      <c r="K30" s="285" t="s">
        <v>20</v>
      </c>
    </row>
    <row r="31" spans="1:11" ht="17.25" customHeight="1">
      <c r="A31" s="45"/>
      <c r="B31" s="45"/>
      <c r="C31" s="14" t="s">
        <v>17</v>
      </c>
      <c r="D31" s="24" t="s">
        <v>39</v>
      </c>
      <c r="E31" s="17"/>
      <c r="F31" s="3"/>
      <c r="G31" s="9"/>
      <c r="H31" s="107"/>
      <c r="I31" s="177"/>
      <c r="J31" s="108"/>
      <c r="K31" s="285" t="s">
        <v>30</v>
      </c>
    </row>
    <row r="32" spans="1:11" ht="17.25" customHeight="1">
      <c r="A32" s="45"/>
      <c r="B32" s="48"/>
      <c r="C32" s="14" t="s">
        <v>23</v>
      </c>
      <c r="D32" s="24" t="s">
        <v>40</v>
      </c>
      <c r="E32" s="17"/>
      <c r="F32" s="3"/>
      <c r="G32" s="9"/>
      <c r="H32" s="107"/>
      <c r="I32" s="116"/>
      <c r="J32" s="108"/>
      <c r="K32" s="285" t="s">
        <v>31</v>
      </c>
    </row>
    <row r="33" spans="1:11" ht="17.25" customHeight="1">
      <c r="A33" s="45"/>
      <c r="B33" s="48"/>
      <c r="C33" s="69" t="s">
        <v>69</v>
      </c>
      <c r="D33" s="24" t="s">
        <v>123</v>
      </c>
      <c r="E33" s="17"/>
      <c r="F33" s="3"/>
      <c r="G33" s="9"/>
      <c r="H33" s="21"/>
      <c r="I33" s="40"/>
      <c r="J33" s="108"/>
      <c r="K33" s="285"/>
    </row>
    <row r="34" spans="1:11" ht="17.25" customHeight="1">
      <c r="A34" s="45"/>
      <c r="B34" s="49"/>
      <c r="C34" s="90" t="s">
        <v>68</v>
      </c>
      <c r="D34" s="36"/>
      <c r="E34" s="18"/>
      <c r="F34" s="7"/>
      <c r="G34" s="11"/>
      <c r="H34" s="35"/>
      <c r="I34" s="20"/>
      <c r="J34" s="37"/>
      <c r="K34" s="286"/>
    </row>
    <row r="35" spans="1:11" ht="17.25" customHeight="1">
      <c r="A35" s="45"/>
      <c r="B35" s="48" t="s">
        <v>102</v>
      </c>
      <c r="C35" s="14" t="s">
        <v>21</v>
      </c>
      <c r="D35" s="24" t="s">
        <v>176</v>
      </c>
      <c r="E35" s="40">
        <v>11000000</v>
      </c>
      <c r="F35" s="2">
        <v>1546463</v>
      </c>
      <c r="G35" s="9">
        <f>SUM(I35:I36)</f>
        <v>0</v>
      </c>
      <c r="H35" s="21"/>
      <c r="I35" s="40"/>
      <c r="J35" s="23" t="s">
        <v>203</v>
      </c>
      <c r="K35" s="285" t="s">
        <v>19</v>
      </c>
    </row>
    <row r="36" spans="1:11" ht="17.25" customHeight="1">
      <c r="A36" s="45"/>
      <c r="B36" s="48"/>
      <c r="C36" s="14" t="s">
        <v>11</v>
      </c>
      <c r="D36" s="24" t="s">
        <v>41</v>
      </c>
      <c r="E36" s="40"/>
      <c r="F36" s="2"/>
      <c r="G36" s="9"/>
      <c r="H36" s="21"/>
      <c r="I36" s="219"/>
      <c r="J36" s="23"/>
      <c r="K36" s="285" t="s">
        <v>26</v>
      </c>
    </row>
    <row r="37" spans="1:11" ht="17.25" customHeight="1">
      <c r="A37" s="45"/>
      <c r="B37" s="48"/>
      <c r="C37" s="14" t="s">
        <v>22</v>
      </c>
      <c r="D37" s="24" t="s">
        <v>14</v>
      </c>
      <c r="E37" s="40"/>
      <c r="F37" s="2"/>
      <c r="G37" s="9"/>
      <c r="H37" s="21"/>
      <c r="I37" s="40"/>
      <c r="J37" s="23"/>
      <c r="K37" s="285" t="s">
        <v>32</v>
      </c>
    </row>
    <row r="38" spans="1:11" ht="17.25" customHeight="1">
      <c r="A38" s="45"/>
      <c r="B38" s="45"/>
      <c r="C38" s="14" t="s">
        <v>24</v>
      </c>
      <c r="D38" s="85"/>
      <c r="E38" s="40"/>
      <c r="F38" s="2"/>
      <c r="G38" s="9"/>
      <c r="H38" s="107"/>
      <c r="I38" s="116"/>
      <c r="J38" s="23"/>
      <c r="K38" s="285" t="s">
        <v>33</v>
      </c>
    </row>
    <row r="39" spans="1:11" ht="17.25" customHeight="1">
      <c r="A39" s="45"/>
      <c r="B39" s="48"/>
      <c r="C39" s="14" t="s">
        <v>25</v>
      </c>
      <c r="D39" s="24"/>
      <c r="E39" s="40"/>
      <c r="F39" s="2"/>
      <c r="G39" s="9"/>
      <c r="H39" s="21"/>
      <c r="I39" s="40"/>
      <c r="J39" s="23"/>
      <c r="K39" s="285"/>
    </row>
    <row r="40" spans="1:11" ht="17.25" customHeight="1">
      <c r="A40" s="45"/>
      <c r="B40" s="48"/>
      <c r="C40" s="14" t="s">
        <v>70</v>
      </c>
      <c r="D40" s="24"/>
      <c r="E40" s="40"/>
      <c r="F40" s="2"/>
      <c r="G40" s="9"/>
      <c r="H40" s="21"/>
      <c r="I40" s="40"/>
      <c r="J40" s="23"/>
      <c r="K40" s="285"/>
    </row>
    <row r="41" spans="1:11" ht="17.25" customHeight="1">
      <c r="A41" s="45" t="s">
        <v>68</v>
      </c>
      <c r="B41" s="49"/>
      <c r="C41" s="90" t="s">
        <v>68</v>
      </c>
      <c r="D41" s="36"/>
      <c r="E41" s="18"/>
      <c r="F41" s="7"/>
      <c r="G41" s="11"/>
      <c r="H41" s="35"/>
      <c r="I41" s="20"/>
      <c r="J41" s="176"/>
      <c r="K41" s="286"/>
    </row>
    <row r="42" spans="1:11" s="64" customFormat="1" ht="17.25" customHeight="1">
      <c r="A42" s="47"/>
      <c r="B42" s="48" t="s">
        <v>103</v>
      </c>
      <c r="C42" s="52" t="s">
        <v>76</v>
      </c>
      <c r="D42" s="38" t="s">
        <v>79</v>
      </c>
      <c r="E42" s="16">
        <v>77455627</v>
      </c>
      <c r="F42" s="4">
        <v>59249016</v>
      </c>
      <c r="G42" s="9">
        <f>11577443+14005013+1693871+3864278+650471+2651864.97+2000000+4000000+10808495+1354284.03+6643296-18342099</f>
        <v>40906917</v>
      </c>
      <c r="H42" s="21"/>
      <c r="I42" s="219"/>
      <c r="J42" s="23" t="s">
        <v>88</v>
      </c>
      <c r="K42" s="204" t="s">
        <v>83</v>
      </c>
    </row>
    <row r="43" spans="1:11" s="64" customFormat="1" ht="17.25" customHeight="1">
      <c r="A43" s="47"/>
      <c r="B43" s="48"/>
      <c r="C43" s="52" t="s">
        <v>77</v>
      </c>
      <c r="D43" s="38" t="s">
        <v>124</v>
      </c>
      <c r="E43" s="16"/>
      <c r="F43" s="4"/>
      <c r="G43" s="9"/>
      <c r="H43" s="21" t="s">
        <v>59</v>
      </c>
      <c r="I43" s="40">
        <v>0</v>
      </c>
      <c r="J43" s="244"/>
      <c r="K43" s="204" t="s">
        <v>84</v>
      </c>
    </row>
    <row r="44" spans="1:11" s="64" customFormat="1" ht="17.25" customHeight="1">
      <c r="A44" s="47"/>
      <c r="B44" s="47"/>
      <c r="C44" s="52" t="s">
        <v>78</v>
      </c>
      <c r="D44" s="38" t="s">
        <v>80</v>
      </c>
      <c r="E44" s="16"/>
      <c r="F44" s="4"/>
      <c r="G44" s="9"/>
      <c r="H44" s="21" t="s">
        <v>60</v>
      </c>
      <c r="I44" s="40">
        <v>0</v>
      </c>
      <c r="J44" s="244"/>
      <c r="K44" s="204" t="s">
        <v>85</v>
      </c>
    </row>
    <row r="45" spans="1:11" s="64" customFormat="1" ht="17.25" customHeight="1">
      <c r="A45" s="47"/>
      <c r="B45" s="48"/>
      <c r="C45" s="80" t="s">
        <v>109</v>
      </c>
      <c r="D45" s="38" t="s">
        <v>81</v>
      </c>
      <c r="E45" s="16"/>
      <c r="F45" s="4"/>
      <c r="G45" s="9"/>
      <c r="H45" s="21" t="s">
        <v>61</v>
      </c>
      <c r="I45" s="40">
        <v>1738990</v>
      </c>
      <c r="J45" s="245"/>
      <c r="K45" s="204" t="s">
        <v>186</v>
      </c>
    </row>
    <row r="46" spans="1:11" s="64" customFormat="1" ht="17.25" customHeight="1">
      <c r="A46" s="47"/>
      <c r="B46" s="48"/>
      <c r="C46" s="88" t="s">
        <v>108</v>
      </c>
      <c r="D46" s="38" t="s">
        <v>82</v>
      </c>
      <c r="E46" s="16"/>
      <c r="F46" s="4"/>
      <c r="G46" s="9"/>
      <c r="H46" s="21" t="s">
        <v>62</v>
      </c>
      <c r="I46" s="40">
        <v>7171817</v>
      </c>
      <c r="J46" s="23"/>
      <c r="K46" s="204" t="s">
        <v>187</v>
      </c>
    </row>
    <row r="47" spans="1:11" s="64" customFormat="1" ht="17.25" customHeight="1">
      <c r="A47" s="47"/>
      <c r="B47" s="48"/>
      <c r="C47" s="88" t="s">
        <v>96</v>
      </c>
      <c r="D47" s="65"/>
      <c r="E47" s="16"/>
      <c r="F47" s="4"/>
      <c r="G47" s="9"/>
      <c r="H47" s="21" t="s">
        <v>63</v>
      </c>
      <c r="I47" s="40">
        <v>7171817</v>
      </c>
      <c r="J47" s="23"/>
      <c r="K47" s="204" t="s">
        <v>190</v>
      </c>
    </row>
    <row r="48" spans="1:11" s="64" customFormat="1" ht="17.25" customHeight="1">
      <c r="A48" s="47"/>
      <c r="B48" s="48"/>
      <c r="C48" s="52"/>
      <c r="D48" s="65"/>
      <c r="E48" s="16"/>
      <c r="F48" s="4"/>
      <c r="G48" s="9"/>
      <c r="H48" s="21" t="s">
        <v>64</v>
      </c>
      <c r="I48" s="40">
        <v>7171817</v>
      </c>
      <c r="J48" s="23"/>
      <c r="K48" s="204" t="s">
        <v>191</v>
      </c>
    </row>
    <row r="49" spans="1:11" s="64" customFormat="1" ht="17.25" customHeight="1">
      <c r="A49" s="47"/>
      <c r="B49" s="48"/>
      <c r="C49" s="52"/>
      <c r="D49" s="57"/>
      <c r="E49" s="16"/>
      <c r="F49" s="4"/>
      <c r="G49" s="9"/>
      <c r="H49" s="21" t="s">
        <v>65</v>
      </c>
      <c r="I49" s="40">
        <v>7171817</v>
      </c>
      <c r="J49" s="23"/>
      <c r="K49" s="204" t="s">
        <v>210</v>
      </c>
    </row>
    <row r="50" spans="1:11" s="64" customFormat="1" ht="17.25" customHeight="1">
      <c r="A50" s="47"/>
      <c r="B50" s="48"/>
      <c r="C50" s="65"/>
      <c r="D50" s="38"/>
      <c r="E50" s="16"/>
      <c r="F50" s="4"/>
      <c r="G50" s="9"/>
      <c r="H50" s="21" t="s">
        <v>66</v>
      </c>
      <c r="I50" s="40">
        <v>7171817</v>
      </c>
      <c r="J50" s="23"/>
      <c r="K50" s="204" t="s">
        <v>211</v>
      </c>
    </row>
    <row r="51" spans="1:11" s="64" customFormat="1" ht="17.25" customHeight="1">
      <c r="A51" s="47"/>
      <c r="B51" s="48"/>
      <c r="C51" s="52"/>
      <c r="D51" s="38"/>
      <c r="E51" s="16"/>
      <c r="F51" s="4"/>
      <c r="G51" s="9"/>
      <c r="H51" s="21" t="s">
        <v>48</v>
      </c>
      <c r="I51" s="40">
        <v>7171817</v>
      </c>
      <c r="J51" s="23"/>
      <c r="K51" s="204" t="s">
        <v>192</v>
      </c>
    </row>
    <row r="52" spans="1:11" s="64" customFormat="1" ht="17.25" customHeight="1">
      <c r="A52" s="47"/>
      <c r="B52" s="48"/>
      <c r="C52" s="52"/>
      <c r="D52" s="38"/>
      <c r="E52" s="16"/>
      <c r="F52" s="4"/>
      <c r="G52" s="9"/>
      <c r="H52" s="21" t="s">
        <v>101</v>
      </c>
      <c r="I52" s="40">
        <v>7171817</v>
      </c>
      <c r="J52" s="23"/>
      <c r="K52" s="204" t="s">
        <v>212</v>
      </c>
    </row>
    <row r="53" spans="1:11" s="64" customFormat="1" ht="17.25" customHeight="1">
      <c r="A53" s="47"/>
      <c r="B53" s="48"/>
      <c r="C53" s="52"/>
      <c r="D53" s="38"/>
      <c r="E53" s="16"/>
      <c r="F53" s="4"/>
      <c r="G53" s="9"/>
      <c r="H53" s="21" t="s">
        <v>88</v>
      </c>
      <c r="I53" s="40">
        <v>7171819</v>
      </c>
      <c r="J53" s="23"/>
      <c r="K53" s="204" t="s">
        <v>213</v>
      </c>
    </row>
    <row r="54" spans="1:11" s="64" customFormat="1" ht="17.25" customHeight="1">
      <c r="A54" s="47"/>
      <c r="B54" s="49"/>
      <c r="C54" s="56"/>
      <c r="D54" s="39"/>
      <c r="E54" s="147"/>
      <c r="F54" s="13"/>
      <c r="G54" s="11"/>
      <c r="H54" s="35"/>
      <c r="I54" s="20"/>
      <c r="J54" s="135"/>
      <c r="K54" s="205"/>
    </row>
    <row r="55" spans="1:11" s="64" customFormat="1" ht="17.25" customHeight="1">
      <c r="A55" s="47"/>
      <c r="B55" s="321" t="s">
        <v>104</v>
      </c>
      <c r="C55" s="114" t="s">
        <v>76</v>
      </c>
      <c r="D55" s="125" t="s">
        <v>110</v>
      </c>
      <c r="E55" s="123">
        <v>30000000</v>
      </c>
      <c r="F55" s="5">
        <v>29000000</v>
      </c>
      <c r="G55" s="144">
        <f>SUM(I55:I67)</f>
        <v>28500000</v>
      </c>
      <c r="H55" s="27"/>
      <c r="I55" s="111"/>
      <c r="J55" s="294" t="s">
        <v>88</v>
      </c>
      <c r="K55" s="206" t="s">
        <v>83</v>
      </c>
    </row>
    <row r="56" spans="1:11" s="64" customFormat="1" ht="17.25" customHeight="1">
      <c r="A56" s="47"/>
      <c r="B56" s="48"/>
      <c r="C56" s="52" t="s">
        <v>77</v>
      </c>
      <c r="D56" s="24" t="s">
        <v>13</v>
      </c>
      <c r="E56" s="16"/>
      <c r="F56" s="4"/>
      <c r="G56" s="9"/>
      <c r="H56" s="21"/>
      <c r="I56" s="219"/>
      <c r="J56" s="108"/>
      <c r="K56" s="204" t="s">
        <v>111</v>
      </c>
    </row>
    <row r="57" spans="1:11" s="64" customFormat="1" ht="17.25" customHeight="1">
      <c r="A57" s="47"/>
      <c r="B57" s="47"/>
      <c r="C57" s="52" t="s">
        <v>78</v>
      </c>
      <c r="D57" s="24" t="s">
        <v>27</v>
      </c>
      <c r="E57" s="16"/>
      <c r="F57" s="4"/>
      <c r="G57" s="9"/>
      <c r="H57" s="21" t="s">
        <v>59</v>
      </c>
      <c r="I57" s="40">
        <v>500000</v>
      </c>
      <c r="J57" s="108"/>
      <c r="K57" s="204" t="s">
        <v>112</v>
      </c>
    </row>
    <row r="58" spans="1:11" s="64" customFormat="1" ht="17.25" customHeight="1">
      <c r="A58" s="47"/>
      <c r="B58" s="48"/>
      <c r="C58" s="105"/>
      <c r="D58" s="38"/>
      <c r="E58" s="16"/>
      <c r="F58" s="4"/>
      <c r="G58" s="9"/>
      <c r="H58" s="21" t="s">
        <v>60</v>
      </c>
      <c r="I58" s="40">
        <v>500000</v>
      </c>
      <c r="J58" s="108"/>
      <c r="K58" s="204"/>
    </row>
    <row r="59" spans="1:11" s="64" customFormat="1" ht="17.25" customHeight="1">
      <c r="A59" s="47"/>
      <c r="B59" s="48"/>
      <c r="C59" s="106"/>
      <c r="D59" s="38"/>
      <c r="E59" s="16"/>
      <c r="F59" s="4"/>
      <c r="G59" s="9"/>
      <c r="H59" s="21" t="s">
        <v>61</v>
      </c>
      <c r="I59" s="40">
        <v>500000</v>
      </c>
      <c r="J59" s="108"/>
      <c r="K59" s="204"/>
    </row>
    <row r="60" spans="1:11" s="64" customFormat="1" ht="17.25" customHeight="1">
      <c r="A60" s="47"/>
      <c r="B60" s="48"/>
      <c r="C60" s="86" t="s">
        <v>12</v>
      </c>
      <c r="D60" s="65"/>
      <c r="E60" s="16"/>
      <c r="F60" s="4"/>
      <c r="G60" s="9"/>
      <c r="H60" s="21" t="s">
        <v>62</v>
      </c>
      <c r="I60" s="40">
        <v>1000000</v>
      </c>
      <c r="J60" s="108"/>
      <c r="K60" s="204"/>
    </row>
    <row r="61" spans="1:11" s="64" customFormat="1" ht="17.25" customHeight="1">
      <c r="A61" s="47"/>
      <c r="B61" s="48"/>
      <c r="C61" s="52"/>
      <c r="D61" s="65"/>
      <c r="E61" s="16"/>
      <c r="F61" s="4"/>
      <c r="G61" s="9"/>
      <c r="H61" s="21" t="s">
        <v>63</v>
      </c>
      <c r="I61" s="40">
        <v>1000000</v>
      </c>
      <c r="J61" s="108"/>
      <c r="K61" s="204"/>
    </row>
    <row r="62" spans="1:11" s="64" customFormat="1" ht="17.25" customHeight="1">
      <c r="A62" s="47"/>
      <c r="B62" s="48"/>
      <c r="C62" s="52"/>
      <c r="D62" s="57"/>
      <c r="E62" s="16"/>
      <c r="F62" s="4"/>
      <c r="G62" s="9"/>
      <c r="H62" s="21" t="s">
        <v>64</v>
      </c>
      <c r="I62" s="40">
        <v>2000000</v>
      </c>
      <c r="J62" s="108"/>
      <c r="K62" s="204"/>
    </row>
    <row r="63" spans="1:11" s="64" customFormat="1" ht="17.25" customHeight="1">
      <c r="A63" s="47"/>
      <c r="B63" s="49"/>
      <c r="C63" s="325"/>
      <c r="D63" s="39"/>
      <c r="E63" s="147"/>
      <c r="F63" s="13"/>
      <c r="G63" s="11"/>
      <c r="H63" s="35" t="s">
        <v>65</v>
      </c>
      <c r="I63" s="20">
        <v>4000000</v>
      </c>
      <c r="J63" s="37"/>
      <c r="K63" s="205"/>
    </row>
    <row r="64" spans="1:11" s="64" customFormat="1" ht="17.25" customHeight="1">
      <c r="A64" s="47"/>
      <c r="B64" s="48"/>
      <c r="C64" s="52"/>
      <c r="D64" s="38"/>
      <c r="E64" s="16"/>
      <c r="F64" s="4"/>
      <c r="G64" s="9"/>
      <c r="H64" s="21" t="s">
        <v>66</v>
      </c>
      <c r="I64" s="40">
        <v>4000000</v>
      </c>
      <c r="J64" s="108"/>
      <c r="K64" s="204"/>
    </row>
    <row r="65" spans="1:11" s="64" customFormat="1" ht="17.25" customHeight="1">
      <c r="A65" s="47"/>
      <c r="B65" s="48"/>
      <c r="C65" s="52"/>
      <c r="D65" s="38"/>
      <c r="E65" s="16"/>
      <c r="F65" s="4"/>
      <c r="G65" s="9"/>
      <c r="H65" s="21" t="s">
        <v>48</v>
      </c>
      <c r="I65" s="40">
        <v>5000000</v>
      </c>
      <c r="J65" s="108"/>
      <c r="K65" s="204"/>
    </row>
    <row r="66" spans="1:11" s="64" customFormat="1" ht="17.25" customHeight="1">
      <c r="A66" s="47"/>
      <c r="B66" s="48"/>
      <c r="C66" s="52"/>
      <c r="D66" s="38"/>
      <c r="E66" s="16"/>
      <c r="F66" s="4"/>
      <c r="G66" s="9"/>
      <c r="H66" s="21" t="s">
        <v>101</v>
      </c>
      <c r="I66" s="40">
        <v>5000000</v>
      </c>
      <c r="J66" s="108"/>
      <c r="K66" s="204"/>
    </row>
    <row r="67" spans="1:11" s="64" customFormat="1" ht="17.25" customHeight="1">
      <c r="A67" s="47"/>
      <c r="B67" s="48"/>
      <c r="C67" s="52"/>
      <c r="D67" s="38"/>
      <c r="E67" s="16"/>
      <c r="F67" s="4"/>
      <c r="G67" s="9"/>
      <c r="H67" s="21" t="s">
        <v>88</v>
      </c>
      <c r="I67" s="40">
        <v>5000000</v>
      </c>
      <c r="J67" s="108"/>
      <c r="K67" s="204"/>
    </row>
    <row r="68" spans="1:11" s="64" customFormat="1" ht="17.25" customHeight="1">
      <c r="A68" s="47"/>
      <c r="B68" s="49"/>
      <c r="C68" s="56"/>
      <c r="D68" s="39"/>
      <c r="E68" s="12"/>
      <c r="F68" s="13"/>
      <c r="G68" s="11"/>
      <c r="H68" s="35"/>
      <c r="I68" s="20"/>
      <c r="J68" s="37"/>
      <c r="K68" s="205"/>
    </row>
    <row r="69" spans="1:11" s="96" customFormat="1" ht="17.25" customHeight="1">
      <c r="A69" s="95"/>
      <c r="B69" s="50" t="s">
        <v>208</v>
      </c>
      <c r="C69" s="81" t="s">
        <v>76</v>
      </c>
      <c r="D69" s="30" t="s">
        <v>110</v>
      </c>
      <c r="E69" s="83">
        <v>50000000</v>
      </c>
      <c r="F69" s="84">
        <v>48000000</v>
      </c>
      <c r="G69" s="9">
        <f>SUM(I69:I81)</f>
        <v>47000000</v>
      </c>
      <c r="H69" s="28"/>
      <c r="I69" s="41"/>
      <c r="J69" s="109" t="s">
        <v>88</v>
      </c>
      <c r="K69" s="287" t="s">
        <v>83</v>
      </c>
    </row>
    <row r="70" spans="1:11" s="96" customFormat="1" ht="17.25" customHeight="1">
      <c r="A70" s="95"/>
      <c r="B70" s="50"/>
      <c r="C70" s="81" t="s">
        <v>77</v>
      </c>
      <c r="D70" s="30" t="s">
        <v>13</v>
      </c>
      <c r="E70" s="83"/>
      <c r="F70" s="84"/>
      <c r="G70" s="9"/>
      <c r="H70" s="28"/>
      <c r="I70" s="220"/>
      <c r="J70" s="109"/>
      <c r="K70" s="287" t="s">
        <v>120</v>
      </c>
    </row>
    <row r="71" spans="1:11" s="96" customFormat="1" ht="17.25" customHeight="1">
      <c r="A71" s="95"/>
      <c r="B71" s="95"/>
      <c r="C71" s="81" t="s">
        <v>78</v>
      </c>
      <c r="D71" s="30" t="s">
        <v>27</v>
      </c>
      <c r="E71" s="83"/>
      <c r="F71" s="84"/>
      <c r="G71" s="9"/>
      <c r="H71" s="28" t="s">
        <v>59</v>
      </c>
      <c r="I71" s="41">
        <v>1000000</v>
      </c>
      <c r="J71" s="109"/>
      <c r="K71" s="287" t="s">
        <v>112</v>
      </c>
    </row>
    <row r="72" spans="1:11" s="96" customFormat="1" ht="17.25" customHeight="1">
      <c r="A72" s="95"/>
      <c r="B72" s="50"/>
      <c r="C72" s="54"/>
      <c r="D72" s="97"/>
      <c r="E72" s="83"/>
      <c r="F72" s="84"/>
      <c r="G72" s="91"/>
      <c r="H72" s="28" t="s">
        <v>60</v>
      </c>
      <c r="I72" s="41">
        <v>1000000</v>
      </c>
      <c r="J72" s="109"/>
      <c r="K72" s="287"/>
    </row>
    <row r="73" spans="1:11" s="96" customFormat="1" ht="17.25" customHeight="1">
      <c r="A73" s="95"/>
      <c r="B73" s="50"/>
      <c r="C73" s="86" t="s">
        <v>12</v>
      </c>
      <c r="D73" s="97"/>
      <c r="E73" s="83"/>
      <c r="F73" s="84"/>
      <c r="G73" s="91"/>
      <c r="H73" s="28" t="s">
        <v>61</v>
      </c>
      <c r="I73" s="41">
        <v>1000000</v>
      </c>
      <c r="J73" s="109"/>
      <c r="K73" s="287"/>
    </row>
    <row r="74" spans="1:11" s="96" customFormat="1" ht="17.25" customHeight="1">
      <c r="A74" s="95"/>
      <c r="B74" s="50"/>
      <c r="C74" s="98"/>
      <c r="D74" s="99"/>
      <c r="E74" s="83"/>
      <c r="F74" s="84"/>
      <c r="G74" s="91"/>
      <c r="H74" s="28" t="s">
        <v>62</v>
      </c>
      <c r="I74" s="41">
        <v>3000000</v>
      </c>
      <c r="J74" s="109"/>
      <c r="K74" s="287"/>
    </row>
    <row r="75" spans="1:11" s="96" customFormat="1" ht="17.25" customHeight="1">
      <c r="A75" s="95"/>
      <c r="B75" s="50"/>
      <c r="C75" s="81"/>
      <c r="D75" s="99"/>
      <c r="E75" s="83"/>
      <c r="F75" s="84"/>
      <c r="G75" s="9"/>
      <c r="H75" s="28" t="s">
        <v>63</v>
      </c>
      <c r="I75" s="41">
        <v>3000000</v>
      </c>
      <c r="J75" s="109"/>
      <c r="K75" s="287"/>
    </row>
    <row r="76" spans="1:11" s="96" customFormat="1" ht="17.25" customHeight="1">
      <c r="A76" s="95"/>
      <c r="B76" s="50"/>
      <c r="C76" s="81"/>
      <c r="D76" s="100"/>
      <c r="E76" s="83"/>
      <c r="F76" s="84"/>
      <c r="G76" s="9"/>
      <c r="H76" s="28" t="s">
        <v>64</v>
      </c>
      <c r="I76" s="41">
        <v>5000000</v>
      </c>
      <c r="J76" s="109"/>
      <c r="K76" s="287"/>
    </row>
    <row r="77" spans="1:11" s="96" customFormat="1" ht="17.25" customHeight="1">
      <c r="A77" s="95"/>
      <c r="B77" s="50"/>
      <c r="C77" s="99"/>
      <c r="D77" s="97"/>
      <c r="E77" s="83"/>
      <c r="F77" s="84"/>
      <c r="G77" s="9"/>
      <c r="H77" s="28" t="s">
        <v>65</v>
      </c>
      <c r="I77" s="41">
        <v>5000000</v>
      </c>
      <c r="J77" s="109"/>
      <c r="K77" s="287"/>
    </row>
    <row r="78" spans="1:11" s="96" customFormat="1" ht="17.25" customHeight="1">
      <c r="A78" s="95"/>
      <c r="B78" s="50"/>
      <c r="C78" s="81"/>
      <c r="D78" s="97"/>
      <c r="E78" s="83"/>
      <c r="F78" s="84"/>
      <c r="G78" s="9"/>
      <c r="H78" s="28" t="s">
        <v>66</v>
      </c>
      <c r="I78" s="41">
        <v>6000000</v>
      </c>
      <c r="J78" s="109"/>
      <c r="K78" s="287"/>
    </row>
    <row r="79" spans="1:11" s="96" customFormat="1" ht="17.25" customHeight="1">
      <c r="A79" s="95"/>
      <c r="B79" s="50"/>
      <c r="C79" s="81"/>
      <c r="D79" s="97"/>
      <c r="E79" s="83"/>
      <c r="F79" s="84"/>
      <c r="G79" s="9"/>
      <c r="H79" s="28" t="s">
        <v>48</v>
      </c>
      <c r="I79" s="41">
        <v>6000000</v>
      </c>
      <c r="J79" s="109"/>
      <c r="K79" s="287"/>
    </row>
    <row r="80" spans="1:11" s="96" customFormat="1" ht="17.25" customHeight="1">
      <c r="A80" s="95"/>
      <c r="B80" s="50"/>
      <c r="C80" s="81"/>
      <c r="D80" s="97"/>
      <c r="E80" s="83"/>
      <c r="F80" s="84"/>
      <c r="G80" s="9"/>
      <c r="H80" s="28" t="s">
        <v>101</v>
      </c>
      <c r="I80" s="41">
        <v>8000000</v>
      </c>
      <c r="J80" s="109"/>
      <c r="K80" s="287"/>
    </row>
    <row r="81" spans="1:11" s="96" customFormat="1" ht="17.25" customHeight="1">
      <c r="A81" s="95"/>
      <c r="B81" s="50"/>
      <c r="C81" s="81"/>
      <c r="D81" s="97"/>
      <c r="E81" s="83"/>
      <c r="F81" s="84"/>
      <c r="G81" s="9"/>
      <c r="H81" s="28" t="s">
        <v>88</v>
      </c>
      <c r="I81" s="41">
        <v>8000000</v>
      </c>
      <c r="J81" s="109"/>
      <c r="K81" s="287"/>
    </row>
    <row r="82" spans="1:11" s="96" customFormat="1" ht="17.25" customHeight="1">
      <c r="A82" s="95"/>
      <c r="B82" s="51"/>
      <c r="C82" s="101"/>
      <c r="D82" s="102"/>
      <c r="E82" s="103"/>
      <c r="F82" s="104"/>
      <c r="G82" s="11"/>
      <c r="H82" s="29"/>
      <c r="I82" s="42"/>
      <c r="J82" s="110"/>
      <c r="K82" s="288"/>
    </row>
    <row r="83" spans="1:11" s="64" customFormat="1" ht="17.25" customHeight="1">
      <c r="A83" s="47"/>
      <c r="B83" s="119" t="s">
        <v>209</v>
      </c>
      <c r="C83" s="114" t="s">
        <v>86</v>
      </c>
      <c r="D83" s="26" t="s">
        <v>47</v>
      </c>
      <c r="E83" s="123">
        <v>18314352</v>
      </c>
      <c r="F83" s="5">
        <v>13319529</v>
      </c>
      <c r="G83" s="144">
        <f>SUM(I83:I90)</f>
        <v>11654588</v>
      </c>
      <c r="H83" s="21" t="s">
        <v>18</v>
      </c>
      <c r="I83" s="219"/>
      <c r="J83" s="171" t="s">
        <v>65</v>
      </c>
      <c r="K83" s="204" t="s">
        <v>44</v>
      </c>
    </row>
    <row r="84" spans="1:11" s="64" customFormat="1" ht="17.25" customHeight="1">
      <c r="A84" s="47"/>
      <c r="B84" s="58"/>
      <c r="C84" s="52" t="s">
        <v>77</v>
      </c>
      <c r="D84" s="14" t="s">
        <v>13</v>
      </c>
      <c r="E84" s="16"/>
      <c r="F84" s="4"/>
      <c r="G84" s="9"/>
      <c r="H84" s="21" t="s">
        <v>59</v>
      </c>
      <c r="I84" s="40">
        <v>1664941</v>
      </c>
      <c r="J84" s="23"/>
      <c r="K84" s="289" t="s">
        <v>94</v>
      </c>
    </row>
    <row r="85" spans="1:11" s="64" customFormat="1" ht="17.25" customHeight="1">
      <c r="A85" s="47"/>
      <c r="B85" s="58"/>
      <c r="C85" s="52" t="s">
        <v>87</v>
      </c>
      <c r="D85" s="14" t="s">
        <v>27</v>
      </c>
      <c r="E85" s="16"/>
      <c r="F85" s="4"/>
      <c r="G85" s="9"/>
      <c r="H85" s="21" t="s">
        <v>60</v>
      </c>
      <c r="I85" s="40">
        <v>1664941</v>
      </c>
      <c r="J85" s="23"/>
      <c r="K85" s="204" t="s">
        <v>85</v>
      </c>
    </row>
    <row r="86" spans="1:11" s="64" customFormat="1" ht="17.25" customHeight="1">
      <c r="A86" s="47"/>
      <c r="B86" s="120"/>
      <c r="C86" s="86" t="s">
        <v>12</v>
      </c>
      <c r="D86" s="65"/>
      <c r="E86" s="16"/>
      <c r="F86" s="4"/>
      <c r="G86" s="9"/>
      <c r="H86" s="21" t="s">
        <v>61</v>
      </c>
      <c r="I86" s="40">
        <v>1664941</v>
      </c>
      <c r="J86" s="23"/>
      <c r="K86" s="204"/>
    </row>
    <row r="87" spans="1:11" s="64" customFormat="1" ht="17.25" customHeight="1">
      <c r="A87" s="47"/>
      <c r="B87" s="58"/>
      <c r="C87" s="65"/>
      <c r="D87" s="65"/>
      <c r="E87" s="16"/>
      <c r="F87" s="4"/>
      <c r="G87" s="9"/>
      <c r="H87" s="21" t="s">
        <v>62</v>
      </c>
      <c r="I87" s="40">
        <v>1664941</v>
      </c>
      <c r="J87" s="23"/>
      <c r="K87" s="289"/>
    </row>
    <row r="88" spans="1:11" s="64" customFormat="1" ht="17.25" customHeight="1">
      <c r="A88" s="47"/>
      <c r="B88" s="58"/>
      <c r="C88" s="65"/>
      <c r="D88" s="57"/>
      <c r="E88" s="16"/>
      <c r="F88" s="4"/>
      <c r="G88" s="9"/>
      <c r="H88" s="21" t="s">
        <v>63</v>
      </c>
      <c r="I88" s="40">
        <v>1664941</v>
      </c>
      <c r="J88" s="23"/>
      <c r="K88" s="204"/>
    </row>
    <row r="89" spans="1:11" s="64" customFormat="1" ht="17.25" customHeight="1">
      <c r="A89" s="47"/>
      <c r="B89" s="58"/>
      <c r="C89" s="52"/>
      <c r="D89" s="57"/>
      <c r="E89" s="16"/>
      <c r="F89" s="4"/>
      <c r="G89" s="9"/>
      <c r="H89" s="21" t="s">
        <v>64</v>
      </c>
      <c r="I89" s="40">
        <v>1664941</v>
      </c>
      <c r="J89" s="23"/>
      <c r="K89" s="204"/>
    </row>
    <row r="90" spans="1:11" s="64" customFormat="1" ht="17.25" customHeight="1">
      <c r="A90" s="47"/>
      <c r="B90" s="58"/>
      <c r="C90" s="52"/>
      <c r="D90" s="57"/>
      <c r="E90" s="16"/>
      <c r="F90" s="4"/>
      <c r="G90" s="9"/>
      <c r="H90" s="21" t="s">
        <v>65</v>
      </c>
      <c r="I90" s="40">
        <v>1664942</v>
      </c>
      <c r="J90" s="23"/>
      <c r="K90" s="204"/>
    </row>
    <row r="91" spans="1:11" s="64" customFormat="1" ht="17.25" customHeight="1">
      <c r="A91" s="47"/>
      <c r="B91" s="58"/>
      <c r="C91" s="52"/>
      <c r="D91" s="57"/>
      <c r="E91" s="16"/>
      <c r="F91" s="4"/>
      <c r="G91" s="9"/>
      <c r="H91" s="21"/>
      <c r="I91" s="40"/>
      <c r="J91" s="23"/>
      <c r="K91" s="204"/>
    </row>
    <row r="92" spans="1:11" s="64" customFormat="1" ht="17.25" customHeight="1">
      <c r="A92" s="47"/>
      <c r="B92" s="119" t="s">
        <v>159</v>
      </c>
      <c r="C92" s="125" t="s">
        <v>21</v>
      </c>
      <c r="D92" s="124" t="s">
        <v>79</v>
      </c>
      <c r="E92" s="112">
        <v>23558542</v>
      </c>
      <c r="F92" s="112">
        <v>23558542</v>
      </c>
      <c r="G92" s="144">
        <f>SUM(I92:I103)</f>
        <v>21595330</v>
      </c>
      <c r="H92" s="27"/>
      <c r="I92" s="230"/>
      <c r="J92" s="294" t="s">
        <v>88</v>
      </c>
      <c r="K92" s="206" t="s">
        <v>19</v>
      </c>
    </row>
    <row r="93" spans="1:11" s="64" customFormat="1" ht="17.25" customHeight="1">
      <c r="A93" s="47"/>
      <c r="B93" s="58"/>
      <c r="C93" s="24" t="s">
        <v>11</v>
      </c>
      <c r="D93" s="38" t="s">
        <v>98</v>
      </c>
      <c r="E93" s="6"/>
      <c r="F93" s="6"/>
      <c r="G93" s="9"/>
      <c r="H93" s="21" t="s">
        <v>59</v>
      </c>
      <c r="I93" s="40">
        <v>1963212</v>
      </c>
      <c r="J93" s="23"/>
      <c r="K93" s="204" t="s">
        <v>89</v>
      </c>
    </row>
    <row r="94" spans="1:11" s="64" customFormat="1" ht="17.25" customHeight="1">
      <c r="A94" s="47"/>
      <c r="B94" s="58"/>
      <c r="C94" s="24" t="s">
        <v>22</v>
      </c>
      <c r="D94" s="38" t="s">
        <v>80</v>
      </c>
      <c r="E94" s="6"/>
      <c r="F94" s="6"/>
      <c r="G94" s="9"/>
      <c r="H94" s="21" t="s">
        <v>60</v>
      </c>
      <c r="I94" s="40">
        <v>1963212</v>
      </c>
      <c r="J94" s="23"/>
      <c r="K94" s="204" t="s">
        <v>90</v>
      </c>
    </row>
    <row r="95" spans="1:11" s="64" customFormat="1" ht="17.25" customHeight="1">
      <c r="A95" s="47"/>
      <c r="B95" s="58"/>
      <c r="C95" s="24" t="s">
        <v>24</v>
      </c>
      <c r="D95" s="38" t="s">
        <v>81</v>
      </c>
      <c r="E95" s="6"/>
      <c r="F95" s="6"/>
      <c r="G95" s="9"/>
      <c r="H95" s="21" t="s">
        <v>61</v>
      </c>
      <c r="I95" s="40">
        <v>1963212</v>
      </c>
      <c r="J95" s="23"/>
      <c r="K95" s="204" t="s">
        <v>91</v>
      </c>
    </row>
    <row r="96" spans="1:11" s="64" customFormat="1" ht="17.25" customHeight="1">
      <c r="A96" s="47"/>
      <c r="B96" s="120"/>
      <c r="C96" s="24" t="s">
        <v>25</v>
      </c>
      <c r="D96" s="38" t="s">
        <v>82</v>
      </c>
      <c r="E96" s="6"/>
      <c r="F96" s="6"/>
      <c r="G96" s="9"/>
      <c r="H96" s="21" t="s">
        <v>62</v>
      </c>
      <c r="I96" s="40">
        <v>1963212</v>
      </c>
      <c r="J96" s="23"/>
      <c r="K96" s="204"/>
    </row>
    <row r="97" spans="1:11" s="64" customFormat="1" ht="17.25" customHeight="1">
      <c r="A97" s="47"/>
      <c r="B97" s="121"/>
      <c r="C97" s="36" t="s">
        <v>70</v>
      </c>
      <c r="D97" s="330"/>
      <c r="E97" s="12"/>
      <c r="F97" s="12"/>
      <c r="G97" s="11"/>
      <c r="H97" s="35" t="s">
        <v>63</v>
      </c>
      <c r="I97" s="20">
        <v>1963212</v>
      </c>
      <c r="J97" s="135"/>
      <c r="K97" s="205"/>
    </row>
    <row r="98" spans="1:11" s="64" customFormat="1" ht="17.25" customHeight="1">
      <c r="A98" s="47"/>
      <c r="B98" s="58"/>
      <c r="C98" s="266" t="s">
        <v>109</v>
      </c>
      <c r="D98" s="66"/>
      <c r="E98" s="6"/>
      <c r="F98" s="6"/>
      <c r="G98" s="9"/>
      <c r="H98" s="21" t="s">
        <v>64</v>
      </c>
      <c r="I98" s="40">
        <v>1963212</v>
      </c>
      <c r="J98" s="23"/>
      <c r="K98" s="204"/>
    </row>
    <row r="99" spans="1:11" s="64" customFormat="1" ht="17.25" customHeight="1">
      <c r="A99" s="47"/>
      <c r="B99" s="58"/>
      <c r="C99" s="87" t="s">
        <v>108</v>
      </c>
      <c r="D99" s="38"/>
      <c r="E99" s="6"/>
      <c r="F99" s="6"/>
      <c r="G99" s="9"/>
      <c r="H99" s="21" t="s">
        <v>65</v>
      </c>
      <c r="I99" s="40">
        <v>1963212</v>
      </c>
      <c r="J99" s="23"/>
      <c r="K99" s="204"/>
    </row>
    <row r="100" spans="1:11" s="64" customFormat="1" ht="17.25" customHeight="1">
      <c r="A100" s="47"/>
      <c r="B100" s="58"/>
      <c r="C100" s="87" t="s">
        <v>96</v>
      </c>
      <c r="D100" s="38"/>
      <c r="E100" s="6"/>
      <c r="F100" s="6"/>
      <c r="G100" s="9"/>
      <c r="H100" s="21" t="s">
        <v>66</v>
      </c>
      <c r="I100" s="40">
        <v>1963212</v>
      </c>
      <c r="J100" s="23"/>
      <c r="K100" s="204"/>
    </row>
    <row r="101" spans="1:11" s="64" customFormat="1" ht="17.25" customHeight="1">
      <c r="A101" s="47"/>
      <c r="B101" s="58"/>
      <c r="C101" s="52"/>
      <c r="D101" s="57"/>
      <c r="E101" s="6"/>
      <c r="F101" s="6"/>
      <c r="G101" s="8"/>
      <c r="H101" s="21" t="s">
        <v>48</v>
      </c>
      <c r="I101" s="40">
        <v>1963212</v>
      </c>
      <c r="J101" s="22"/>
      <c r="K101" s="204"/>
    </row>
    <row r="102" spans="1:11" s="64" customFormat="1" ht="17.25" customHeight="1">
      <c r="A102" s="47"/>
      <c r="B102" s="58"/>
      <c r="C102" s="59"/>
      <c r="D102" s="38"/>
      <c r="E102" s="6"/>
      <c r="F102" s="6"/>
      <c r="G102" s="9"/>
      <c r="H102" s="21" t="s">
        <v>101</v>
      </c>
      <c r="I102" s="40">
        <v>1963212</v>
      </c>
      <c r="J102" s="23"/>
      <c r="K102" s="204"/>
    </row>
    <row r="103" spans="1:11" s="64" customFormat="1" ht="17.25" customHeight="1">
      <c r="A103" s="47"/>
      <c r="B103" s="58"/>
      <c r="C103" s="59"/>
      <c r="D103" s="38"/>
      <c r="E103" s="6"/>
      <c r="F103" s="6"/>
      <c r="G103" s="9"/>
      <c r="H103" s="21" t="s">
        <v>88</v>
      </c>
      <c r="I103" s="40">
        <v>1963210</v>
      </c>
      <c r="J103" s="23"/>
      <c r="K103" s="204"/>
    </row>
    <row r="104" spans="1:11" s="64" customFormat="1" ht="17.25" customHeight="1">
      <c r="A104" s="47"/>
      <c r="B104" s="121"/>
      <c r="C104" s="126"/>
      <c r="D104" s="39"/>
      <c r="E104" s="12"/>
      <c r="F104" s="12"/>
      <c r="G104" s="11"/>
      <c r="H104" s="35"/>
      <c r="I104" s="20"/>
      <c r="J104" s="37"/>
      <c r="K104" s="205"/>
    </row>
    <row r="105" spans="1:11" s="64" customFormat="1" ht="17.25" customHeight="1">
      <c r="A105" s="128"/>
      <c r="B105" s="58" t="s">
        <v>160</v>
      </c>
      <c r="C105" s="21" t="s">
        <v>21</v>
      </c>
      <c r="D105" s="134" t="s">
        <v>79</v>
      </c>
      <c r="E105" s="4">
        <v>39264384</v>
      </c>
      <c r="F105" s="4">
        <v>32446626</v>
      </c>
      <c r="G105" s="9">
        <f>6960840+6761512+324338+536199+522553+613953+1672557.42+11500000+2820744.58+733929</f>
        <v>32446626</v>
      </c>
      <c r="H105" s="21" t="s">
        <v>60</v>
      </c>
      <c r="I105" s="40">
        <v>3926438.4</v>
      </c>
      <c r="J105" s="108" t="s">
        <v>88</v>
      </c>
      <c r="K105" s="204" t="s">
        <v>19</v>
      </c>
    </row>
    <row r="106" spans="1:11" s="64" customFormat="1" ht="17.25" customHeight="1">
      <c r="A106" s="128"/>
      <c r="B106" s="58"/>
      <c r="C106" s="21" t="s">
        <v>11</v>
      </c>
      <c r="D106" s="134" t="s">
        <v>98</v>
      </c>
      <c r="E106" s="4"/>
      <c r="F106" s="4"/>
      <c r="G106" s="9"/>
      <c r="H106" s="21" t="s">
        <v>61</v>
      </c>
      <c r="I106" s="40">
        <v>3926438.4</v>
      </c>
      <c r="J106" s="108"/>
      <c r="K106" s="204" t="s">
        <v>89</v>
      </c>
    </row>
    <row r="107" spans="1:11" s="64" customFormat="1" ht="17.25" customHeight="1">
      <c r="A107" s="122"/>
      <c r="B107" s="58"/>
      <c r="C107" s="21" t="s">
        <v>22</v>
      </c>
      <c r="D107" s="134" t="s">
        <v>80</v>
      </c>
      <c r="E107" s="4"/>
      <c r="F107" s="4"/>
      <c r="G107" s="9"/>
      <c r="H107" s="21" t="s">
        <v>62</v>
      </c>
      <c r="I107" s="40">
        <v>3926438.4</v>
      </c>
      <c r="J107" s="108"/>
      <c r="K107" s="204" t="s">
        <v>92</v>
      </c>
    </row>
    <row r="108" spans="1:11" s="64" customFormat="1" ht="17.25" customHeight="1">
      <c r="A108" s="122"/>
      <c r="B108" s="58"/>
      <c r="C108" s="21" t="s">
        <v>24</v>
      </c>
      <c r="D108" s="134" t="s">
        <v>81</v>
      </c>
      <c r="E108" s="4"/>
      <c r="F108" s="4"/>
      <c r="G108" s="9"/>
      <c r="H108" s="21" t="s">
        <v>63</v>
      </c>
      <c r="I108" s="40">
        <v>3926438.4</v>
      </c>
      <c r="J108" s="108"/>
      <c r="K108" s="204" t="s">
        <v>91</v>
      </c>
    </row>
    <row r="109" spans="1:11" s="64" customFormat="1" ht="17.25" customHeight="1">
      <c r="A109" s="122"/>
      <c r="B109" s="120"/>
      <c r="C109" s="21" t="s">
        <v>25</v>
      </c>
      <c r="D109" s="134" t="s">
        <v>82</v>
      </c>
      <c r="E109" s="4"/>
      <c r="F109" s="4"/>
      <c r="G109" s="9"/>
      <c r="H109" s="21" t="s">
        <v>64</v>
      </c>
      <c r="I109" s="40">
        <v>3926438.4</v>
      </c>
      <c r="J109" s="108"/>
      <c r="K109" s="204" t="s">
        <v>186</v>
      </c>
    </row>
    <row r="110" spans="1:11" s="64" customFormat="1" ht="17.25" customHeight="1">
      <c r="A110" s="122"/>
      <c r="B110" s="120"/>
      <c r="C110" s="21" t="s">
        <v>70</v>
      </c>
      <c r="D110" s="122"/>
      <c r="E110" s="4"/>
      <c r="F110" s="4"/>
      <c r="G110" s="9"/>
      <c r="H110" s="21" t="s">
        <v>65</v>
      </c>
      <c r="I110" s="40">
        <v>3926438.4</v>
      </c>
      <c r="J110" s="108"/>
      <c r="K110" s="204" t="s">
        <v>187</v>
      </c>
    </row>
    <row r="111" spans="1:11" s="64" customFormat="1" ht="17.25" customHeight="1">
      <c r="A111" s="122"/>
      <c r="B111" s="58"/>
      <c r="C111" s="267" t="s">
        <v>109</v>
      </c>
      <c r="D111" s="122"/>
      <c r="E111" s="4"/>
      <c r="F111" s="4"/>
      <c r="G111" s="9"/>
      <c r="H111" s="21" t="s">
        <v>66</v>
      </c>
      <c r="I111" s="40">
        <v>3926438.4</v>
      </c>
      <c r="J111" s="108"/>
      <c r="K111" s="204" t="s">
        <v>188</v>
      </c>
    </row>
    <row r="112" spans="1:11" s="64" customFormat="1" ht="17.25" customHeight="1">
      <c r="A112" s="122"/>
      <c r="B112" s="58"/>
      <c r="C112" s="132" t="s">
        <v>108</v>
      </c>
      <c r="D112" s="134"/>
      <c r="E112" s="4"/>
      <c r="F112" s="4"/>
      <c r="G112" s="9"/>
      <c r="H112" s="21" t="s">
        <v>48</v>
      </c>
      <c r="I112" s="40">
        <v>3926438.4</v>
      </c>
      <c r="J112" s="108"/>
      <c r="K112" s="204"/>
    </row>
    <row r="113" spans="1:11" s="64" customFormat="1" ht="17.25" customHeight="1">
      <c r="A113" s="122"/>
      <c r="B113" s="58"/>
      <c r="C113" s="132" t="s">
        <v>96</v>
      </c>
      <c r="D113" s="134"/>
      <c r="E113" s="4"/>
      <c r="F113" s="4"/>
      <c r="G113" s="9"/>
      <c r="H113" s="21" t="s">
        <v>101</v>
      </c>
      <c r="I113" s="40">
        <v>3926438.4</v>
      </c>
      <c r="J113" s="108"/>
      <c r="K113" s="290"/>
    </row>
    <row r="114" spans="1:11" s="64" customFormat="1" ht="17.25" customHeight="1">
      <c r="A114" s="122"/>
      <c r="B114" s="58"/>
      <c r="C114" s="133"/>
      <c r="D114" s="134"/>
      <c r="E114" s="4"/>
      <c r="F114" s="4"/>
      <c r="G114" s="9"/>
      <c r="H114" s="21" t="s">
        <v>88</v>
      </c>
      <c r="I114" s="40">
        <v>3926438.4</v>
      </c>
      <c r="J114" s="108"/>
      <c r="K114" s="290"/>
    </row>
    <row r="115" spans="2:11" s="64" customFormat="1" ht="17.25" customHeight="1">
      <c r="B115" s="121"/>
      <c r="C115" s="56"/>
      <c r="D115" s="113"/>
      <c r="E115" s="19"/>
      <c r="F115" s="13"/>
      <c r="G115" s="11"/>
      <c r="H115" s="35"/>
      <c r="I115" s="20"/>
      <c r="J115" s="37"/>
      <c r="K115" s="205"/>
    </row>
    <row r="116" spans="1:11" s="64" customFormat="1" ht="17.25" customHeight="1">
      <c r="A116" s="47"/>
      <c r="B116" s="58" t="s">
        <v>161</v>
      </c>
      <c r="C116" s="52" t="s">
        <v>73</v>
      </c>
      <c r="D116" s="175" t="s">
        <v>97</v>
      </c>
      <c r="E116" s="16">
        <v>44966188</v>
      </c>
      <c r="F116" s="4">
        <v>44966188</v>
      </c>
      <c r="G116" s="9">
        <f>374154+11985115+5000000+2000000+400000+1918611+518529+1112052+682266.01+3016475.99+2000000+2300000+13658985-11657901</f>
        <v>33308287</v>
      </c>
      <c r="H116" s="21"/>
      <c r="I116" s="219"/>
      <c r="J116" s="108" t="s">
        <v>88</v>
      </c>
      <c r="K116" s="204" t="s">
        <v>93</v>
      </c>
    </row>
    <row r="117" spans="1:11" s="64" customFormat="1" ht="17.25" customHeight="1">
      <c r="A117" s="47"/>
      <c r="B117" s="58"/>
      <c r="C117" s="52" t="s">
        <v>74</v>
      </c>
      <c r="D117" s="38" t="s">
        <v>98</v>
      </c>
      <c r="E117" s="16"/>
      <c r="F117" s="4"/>
      <c r="G117" s="9"/>
      <c r="H117" s="21" t="s">
        <v>59</v>
      </c>
      <c r="I117" s="40">
        <v>0</v>
      </c>
      <c r="J117" s="244"/>
      <c r="K117" s="207">
        <v>321020262900009</v>
      </c>
    </row>
    <row r="118" spans="1:11" s="64" customFormat="1" ht="17.25" customHeight="1">
      <c r="A118" s="47"/>
      <c r="B118" s="58"/>
      <c r="C118" s="52" t="s">
        <v>75</v>
      </c>
      <c r="D118" s="38" t="s">
        <v>80</v>
      </c>
      <c r="E118" s="16"/>
      <c r="F118" s="4"/>
      <c r="G118" s="9"/>
      <c r="H118" s="21" t="s">
        <v>60</v>
      </c>
      <c r="I118" s="40">
        <v>0</v>
      </c>
      <c r="J118" s="244"/>
      <c r="K118" s="207">
        <v>969600380543</v>
      </c>
    </row>
    <row r="119" spans="1:11" s="64" customFormat="1" ht="17.25" customHeight="1">
      <c r="A119" s="47"/>
      <c r="B119" s="120"/>
      <c r="C119" s="52" t="s">
        <v>71</v>
      </c>
      <c r="D119" s="38" t="s">
        <v>99</v>
      </c>
      <c r="E119" s="16"/>
      <c r="F119" s="4"/>
      <c r="G119" s="9"/>
      <c r="H119" s="21" t="s">
        <v>61</v>
      </c>
      <c r="I119" s="40">
        <v>0</v>
      </c>
      <c r="J119" s="244"/>
      <c r="K119" s="204" t="s">
        <v>85</v>
      </c>
    </row>
    <row r="120" spans="1:11" s="64" customFormat="1" ht="17.25" customHeight="1">
      <c r="A120" s="47"/>
      <c r="B120" s="120"/>
      <c r="D120" s="57" t="s">
        <v>100</v>
      </c>
      <c r="E120" s="16"/>
      <c r="F120" s="4"/>
      <c r="G120" s="9"/>
      <c r="H120" s="21" t="s">
        <v>62</v>
      </c>
      <c r="I120" s="40">
        <v>4163535</v>
      </c>
      <c r="J120" s="23"/>
      <c r="K120" s="204" t="s">
        <v>205</v>
      </c>
    </row>
    <row r="121" spans="1:11" s="64" customFormat="1" ht="17.25" customHeight="1">
      <c r="A121" s="47"/>
      <c r="B121" s="58"/>
      <c r="D121" s="65"/>
      <c r="E121" s="16"/>
      <c r="F121" s="4"/>
      <c r="G121" s="9"/>
      <c r="H121" s="21" t="s">
        <v>63</v>
      </c>
      <c r="I121" s="40">
        <v>4163535</v>
      </c>
      <c r="J121" s="23"/>
      <c r="K121" s="204" t="s">
        <v>193</v>
      </c>
    </row>
    <row r="122" spans="1:11" s="64" customFormat="1" ht="17.25" customHeight="1">
      <c r="A122" s="47"/>
      <c r="B122" s="58"/>
      <c r="C122" s="268" t="s">
        <v>155</v>
      </c>
      <c r="D122" s="65"/>
      <c r="E122" s="16"/>
      <c r="F122" s="4"/>
      <c r="G122" s="9"/>
      <c r="H122" s="21" t="s">
        <v>64</v>
      </c>
      <c r="I122" s="40">
        <v>4163535</v>
      </c>
      <c r="J122" s="23"/>
      <c r="K122" s="204" t="s">
        <v>214</v>
      </c>
    </row>
    <row r="123" spans="1:11" s="64" customFormat="1" ht="17.25" customHeight="1">
      <c r="A123" s="47"/>
      <c r="B123" s="58"/>
      <c r="C123" s="52"/>
      <c r="D123" s="38"/>
      <c r="E123" s="16"/>
      <c r="F123" s="4"/>
      <c r="G123" s="9"/>
      <c r="H123" s="21" t="s">
        <v>65</v>
      </c>
      <c r="I123" s="40">
        <v>4163535</v>
      </c>
      <c r="J123" s="23"/>
      <c r="K123" s="204" t="s">
        <v>215</v>
      </c>
    </row>
    <row r="124" spans="1:11" s="64" customFormat="1" ht="17.25" customHeight="1">
      <c r="A124" s="47"/>
      <c r="B124" s="58"/>
      <c r="C124" s="88" t="s">
        <v>108</v>
      </c>
      <c r="D124" s="38"/>
      <c r="E124" s="16"/>
      <c r="F124" s="4"/>
      <c r="G124" s="9"/>
      <c r="H124" s="21" t="s">
        <v>66</v>
      </c>
      <c r="I124" s="40">
        <v>4163535</v>
      </c>
      <c r="J124" s="23"/>
      <c r="K124" s="204"/>
    </row>
    <row r="125" spans="1:11" s="64" customFormat="1" ht="17.25" customHeight="1">
      <c r="A125" s="47"/>
      <c r="B125" s="58"/>
      <c r="C125" s="88" t="s">
        <v>96</v>
      </c>
      <c r="D125" s="38"/>
      <c r="E125" s="16"/>
      <c r="F125" s="4"/>
      <c r="G125" s="9"/>
      <c r="H125" s="21" t="s">
        <v>48</v>
      </c>
      <c r="I125" s="40">
        <v>4163535</v>
      </c>
      <c r="J125" s="23"/>
      <c r="K125" s="204"/>
    </row>
    <row r="126" spans="1:11" s="25" customFormat="1" ht="17.25" customHeight="1">
      <c r="A126" s="67"/>
      <c r="B126" s="58"/>
      <c r="C126" s="155"/>
      <c r="D126" s="38"/>
      <c r="E126" s="16"/>
      <c r="F126" s="4"/>
      <c r="G126" s="9"/>
      <c r="H126" s="21" t="s">
        <v>101</v>
      </c>
      <c r="I126" s="40">
        <v>4163535</v>
      </c>
      <c r="J126" s="23"/>
      <c r="K126" s="204"/>
    </row>
    <row r="127" spans="1:11" s="64" customFormat="1" ht="17.25" customHeight="1">
      <c r="A127" s="47"/>
      <c r="B127" s="58"/>
      <c r="C127" s="88"/>
      <c r="D127" s="38"/>
      <c r="E127" s="16"/>
      <c r="F127" s="4"/>
      <c r="G127" s="9"/>
      <c r="H127" s="21" t="s">
        <v>88</v>
      </c>
      <c r="I127" s="40">
        <v>4163542</v>
      </c>
      <c r="J127" s="23"/>
      <c r="K127" s="204"/>
    </row>
    <row r="128" spans="1:11" s="137" customFormat="1" ht="17.25" customHeight="1" thickBot="1">
      <c r="A128" s="136"/>
      <c r="B128" s="121"/>
      <c r="C128" s="89"/>
      <c r="D128" s="39"/>
      <c r="E128" s="12"/>
      <c r="F128" s="12"/>
      <c r="G128" s="11"/>
      <c r="H128" s="35"/>
      <c r="I128" s="20"/>
      <c r="J128" s="135"/>
      <c r="K128" s="205"/>
    </row>
    <row r="129" spans="1:11" s="64" customFormat="1" ht="17.25" customHeight="1">
      <c r="A129" s="47" t="s">
        <v>140</v>
      </c>
      <c r="B129" s="119" t="s">
        <v>162</v>
      </c>
      <c r="C129" s="114" t="s">
        <v>73</v>
      </c>
      <c r="D129" s="304" t="s">
        <v>152</v>
      </c>
      <c r="E129" s="123">
        <v>50000000</v>
      </c>
      <c r="F129" s="5">
        <v>50000000</v>
      </c>
      <c r="G129" s="329">
        <v>50000000</v>
      </c>
      <c r="H129" s="27" t="s">
        <v>60</v>
      </c>
      <c r="I129" s="111">
        <v>2000000</v>
      </c>
      <c r="J129" s="171" t="s">
        <v>125</v>
      </c>
      <c r="K129" s="206" t="s">
        <v>151</v>
      </c>
    </row>
    <row r="130" spans="1:11" s="64" customFormat="1" ht="17.25" customHeight="1">
      <c r="A130" s="47"/>
      <c r="B130" s="58"/>
      <c r="C130" s="52" t="s">
        <v>74</v>
      </c>
      <c r="D130" s="172" t="s">
        <v>149</v>
      </c>
      <c r="E130" s="16"/>
      <c r="F130" s="4"/>
      <c r="G130" s="224"/>
      <c r="H130" s="21" t="s">
        <v>61</v>
      </c>
      <c r="I130" s="40">
        <v>3000000</v>
      </c>
      <c r="J130" s="23"/>
      <c r="K130" s="204" t="s">
        <v>189</v>
      </c>
    </row>
    <row r="131" spans="1:11" s="64" customFormat="1" ht="17.25" customHeight="1">
      <c r="A131" s="47"/>
      <c r="B131" s="58"/>
      <c r="C131" s="52" t="s">
        <v>75</v>
      </c>
      <c r="D131" s="65"/>
      <c r="E131" s="16"/>
      <c r="F131" s="4"/>
      <c r="G131" s="225"/>
      <c r="H131" s="21" t="s">
        <v>62</v>
      </c>
      <c r="I131" s="40">
        <v>5000000</v>
      </c>
      <c r="J131" s="23"/>
      <c r="K131" s="291">
        <v>919600593350</v>
      </c>
    </row>
    <row r="132" spans="1:11" s="64" customFormat="1" ht="17.25" customHeight="1">
      <c r="A132" s="326"/>
      <c r="B132" s="121"/>
      <c r="C132" s="56" t="s">
        <v>71</v>
      </c>
      <c r="D132" s="325"/>
      <c r="E132" s="147"/>
      <c r="F132" s="13"/>
      <c r="G132" s="11"/>
      <c r="H132" s="35" t="s">
        <v>63</v>
      </c>
      <c r="I132" s="20">
        <v>5000000</v>
      </c>
      <c r="J132" s="135"/>
      <c r="K132" s="205" t="s">
        <v>150</v>
      </c>
    </row>
    <row r="133" spans="1:11" s="64" customFormat="1" ht="17.25" customHeight="1">
      <c r="A133" s="47"/>
      <c r="B133" s="58"/>
      <c r="C133" s="52"/>
      <c r="D133" s="57"/>
      <c r="E133" s="16"/>
      <c r="F133" s="4"/>
      <c r="G133" s="9"/>
      <c r="H133" s="21" t="s">
        <v>64</v>
      </c>
      <c r="I133" s="40">
        <v>5000000</v>
      </c>
      <c r="J133" s="23"/>
      <c r="K133" s="204"/>
    </row>
    <row r="134" spans="1:11" s="64" customFormat="1" ht="17.25" customHeight="1">
      <c r="A134" s="47"/>
      <c r="B134" s="58"/>
      <c r="C134" s="131" t="s">
        <v>144</v>
      </c>
      <c r="D134" s="57"/>
      <c r="E134" s="16"/>
      <c r="F134" s="4"/>
      <c r="G134" s="9"/>
      <c r="H134" s="21" t="s">
        <v>65</v>
      </c>
      <c r="I134" s="40">
        <v>5000000</v>
      </c>
      <c r="J134" s="23"/>
      <c r="K134" s="204"/>
    </row>
    <row r="135" spans="1:11" s="64" customFormat="1" ht="17.25" customHeight="1">
      <c r="A135" s="326"/>
      <c r="B135" s="58"/>
      <c r="C135" s="65"/>
      <c r="D135" s="57"/>
      <c r="E135" s="6"/>
      <c r="F135" s="4"/>
      <c r="G135" s="9"/>
      <c r="H135" s="21" t="s">
        <v>66</v>
      </c>
      <c r="I135" s="40">
        <v>5000000</v>
      </c>
      <c r="J135" s="22"/>
      <c r="K135" s="204"/>
    </row>
    <row r="136" spans="1:11" s="64" customFormat="1" ht="17.25" customHeight="1">
      <c r="A136" s="47"/>
      <c r="B136" s="58"/>
      <c r="C136" s="52"/>
      <c r="D136" s="57"/>
      <c r="E136" s="16"/>
      <c r="F136" s="6"/>
      <c r="G136" s="8"/>
      <c r="H136" s="21" t="s">
        <v>48</v>
      </c>
      <c r="I136" s="40">
        <v>5000000</v>
      </c>
      <c r="J136" s="23"/>
      <c r="K136" s="204"/>
    </row>
    <row r="137" spans="1:11" s="64" customFormat="1" ht="17.25" customHeight="1">
      <c r="A137" s="47"/>
      <c r="B137" s="58"/>
      <c r="C137" s="170"/>
      <c r="D137" s="57"/>
      <c r="E137" s="16"/>
      <c r="F137" s="4"/>
      <c r="G137" s="9"/>
      <c r="H137" s="21" t="s">
        <v>101</v>
      </c>
      <c r="I137" s="40">
        <v>5000000</v>
      </c>
      <c r="J137" s="23"/>
      <c r="K137" s="204"/>
    </row>
    <row r="138" spans="1:11" s="64" customFormat="1" ht="17.25" customHeight="1">
      <c r="A138" s="47"/>
      <c r="B138" s="58"/>
      <c r="C138" s="133"/>
      <c r="D138" s="57"/>
      <c r="E138" s="16"/>
      <c r="F138" s="4"/>
      <c r="G138" s="9"/>
      <c r="H138" s="21" t="s">
        <v>88</v>
      </c>
      <c r="I138" s="40">
        <v>5000000</v>
      </c>
      <c r="J138" s="23"/>
      <c r="K138" s="204"/>
    </row>
    <row r="139" spans="1:11" s="64" customFormat="1" ht="17.25" customHeight="1">
      <c r="A139" s="47"/>
      <c r="B139" s="58"/>
      <c r="C139" s="131"/>
      <c r="D139" s="57"/>
      <c r="E139" s="16"/>
      <c r="F139" s="4"/>
      <c r="G139" s="9"/>
      <c r="H139" s="21" t="s">
        <v>125</v>
      </c>
      <c r="I139" s="40">
        <v>5000000</v>
      </c>
      <c r="J139" s="23"/>
      <c r="K139" s="204"/>
    </row>
    <row r="140" spans="1:11" s="142" customFormat="1" ht="17.25" customHeight="1" thickBot="1">
      <c r="A140" s="138"/>
      <c r="B140" s="121"/>
      <c r="C140" s="169"/>
      <c r="D140" s="113"/>
      <c r="E140" s="147"/>
      <c r="F140" s="13"/>
      <c r="G140" s="11"/>
      <c r="H140" s="35"/>
      <c r="I140" s="20"/>
      <c r="J140" s="135"/>
      <c r="K140" s="205"/>
    </row>
    <row r="141" spans="1:11" s="64" customFormat="1" ht="17.25" customHeight="1">
      <c r="A141" s="47"/>
      <c r="B141" s="58" t="s">
        <v>163</v>
      </c>
      <c r="C141" s="52" t="s">
        <v>148</v>
      </c>
      <c r="D141" s="38" t="s">
        <v>152</v>
      </c>
      <c r="E141" s="16">
        <v>28000000</v>
      </c>
      <c r="F141" s="4">
        <v>28000000</v>
      </c>
      <c r="G141" s="9">
        <f>1100000+8000000+13900000+5000000</f>
        <v>28000000</v>
      </c>
      <c r="H141" s="21" t="s">
        <v>60</v>
      </c>
      <c r="I141" s="40">
        <v>500000</v>
      </c>
      <c r="J141" s="23" t="s">
        <v>125</v>
      </c>
      <c r="K141" s="204" t="s">
        <v>184</v>
      </c>
    </row>
    <row r="142" spans="1:11" s="64" customFormat="1" ht="17.25" customHeight="1">
      <c r="A142" s="47"/>
      <c r="B142" s="58"/>
      <c r="C142" s="174" t="s">
        <v>147</v>
      </c>
      <c r="D142" s="173" t="s">
        <v>149</v>
      </c>
      <c r="E142" s="16"/>
      <c r="F142" s="4"/>
      <c r="G142" s="226"/>
      <c r="H142" s="21" t="s">
        <v>61</v>
      </c>
      <c r="I142" s="40">
        <v>1000000</v>
      </c>
      <c r="J142" s="23"/>
      <c r="K142" s="204" t="s">
        <v>183</v>
      </c>
    </row>
    <row r="143" spans="1:11" s="64" customFormat="1" ht="17.25" customHeight="1">
      <c r="A143" s="47"/>
      <c r="B143" s="58"/>
      <c r="C143" s="86" t="s">
        <v>12</v>
      </c>
      <c r="D143" s="38"/>
      <c r="E143" s="16"/>
      <c r="F143" s="4"/>
      <c r="G143" s="9"/>
      <c r="H143" s="21" t="s">
        <v>62</v>
      </c>
      <c r="I143" s="40">
        <v>2500000</v>
      </c>
      <c r="J143" s="23"/>
      <c r="K143" s="204" t="s">
        <v>150</v>
      </c>
    </row>
    <row r="144" spans="1:11" s="64" customFormat="1" ht="17.25" customHeight="1">
      <c r="A144" s="47"/>
      <c r="B144" s="58"/>
      <c r="C144" s="52"/>
      <c r="D144" s="38"/>
      <c r="E144" s="16"/>
      <c r="F144" s="4"/>
      <c r="G144" s="9"/>
      <c r="H144" s="21" t="s">
        <v>63</v>
      </c>
      <c r="I144" s="40">
        <v>3000000</v>
      </c>
      <c r="J144" s="23"/>
      <c r="K144" s="204"/>
    </row>
    <row r="145" spans="1:11" s="64" customFormat="1" ht="17.25" customHeight="1">
      <c r="A145" s="47"/>
      <c r="B145" s="58"/>
      <c r="C145" s="52"/>
      <c r="D145" s="38"/>
      <c r="E145" s="16"/>
      <c r="F145" s="4"/>
      <c r="G145" s="9"/>
      <c r="H145" s="21" t="s">
        <v>64</v>
      </c>
      <c r="I145" s="40">
        <v>3000000</v>
      </c>
      <c r="J145" s="23"/>
      <c r="K145" s="204"/>
    </row>
    <row r="146" spans="1:11" s="64" customFormat="1" ht="17.25" customHeight="1">
      <c r="A146" s="47"/>
      <c r="B146" s="58"/>
      <c r="C146" s="52"/>
      <c r="D146" s="38"/>
      <c r="E146" s="16"/>
      <c r="F146" s="4"/>
      <c r="G146" s="9"/>
      <c r="H146" s="21" t="s">
        <v>65</v>
      </c>
      <c r="I146" s="40">
        <v>3000000</v>
      </c>
      <c r="J146" s="23"/>
      <c r="K146" s="204"/>
    </row>
    <row r="147" spans="1:11" s="64" customFormat="1" ht="17.25" customHeight="1">
      <c r="A147" s="47"/>
      <c r="B147" s="58"/>
      <c r="C147" s="86"/>
      <c r="D147" s="38"/>
      <c r="E147" s="16"/>
      <c r="F147" s="4"/>
      <c r="G147" s="9"/>
      <c r="H147" s="21" t="s">
        <v>66</v>
      </c>
      <c r="I147" s="40">
        <v>3000000</v>
      </c>
      <c r="J147" s="23"/>
      <c r="K147" s="204"/>
    </row>
    <row r="148" spans="1:11" s="64" customFormat="1" ht="17.25" customHeight="1">
      <c r="A148" s="47"/>
      <c r="B148" s="58"/>
      <c r="C148" s="52"/>
      <c r="D148" s="38"/>
      <c r="E148" s="6"/>
      <c r="F148" s="4"/>
      <c r="G148" s="9"/>
      <c r="H148" s="21" t="s">
        <v>48</v>
      </c>
      <c r="I148" s="40">
        <v>3000000</v>
      </c>
      <c r="J148" s="22"/>
      <c r="K148" s="204"/>
    </row>
    <row r="149" spans="1:11" s="64" customFormat="1" ht="17.25" customHeight="1">
      <c r="A149" s="47"/>
      <c r="B149" s="58"/>
      <c r="C149" s="52"/>
      <c r="D149" s="57"/>
      <c r="E149" s="16"/>
      <c r="F149" s="6"/>
      <c r="G149" s="8"/>
      <c r="H149" s="21" t="s">
        <v>101</v>
      </c>
      <c r="I149" s="40">
        <v>3000000</v>
      </c>
      <c r="J149" s="23"/>
      <c r="K149" s="204"/>
    </row>
    <row r="150" spans="1:11" s="64" customFormat="1" ht="17.25" customHeight="1">
      <c r="A150" s="47"/>
      <c r="B150" s="58"/>
      <c r="C150" s="52"/>
      <c r="D150" s="38"/>
      <c r="E150" s="16"/>
      <c r="F150" s="4"/>
      <c r="G150" s="9"/>
      <c r="H150" s="21" t="s">
        <v>88</v>
      </c>
      <c r="I150" s="40">
        <v>3000000</v>
      </c>
      <c r="J150" s="23"/>
      <c r="K150" s="204"/>
    </row>
    <row r="151" spans="1:11" s="64" customFormat="1" ht="17.25" customHeight="1">
      <c r="A151" s="47"/>
      <c r="B151" s="58"/>
      <c r="C151" s="52"/>
      <c r="D151" s="38"/>
      <c r="E151" s="16"/>
      <c r="F151" s="4"/>
      <c r="G151" s="9"/>
      <c r="H151" s="21" t="s">
        <v>125</v>
      </c>
      <c r="I151" s="40">
        <v>3000000</v>
      </c>
      <c r="J151" s="23"/>
      <c r="K151" s="204"/>
    </row>
    <row r="152" spans="1:11" s="142" customFormat="1" ht="17.25" customHeight="1" thickBot="1">
      <c r="A152" s="138"/>
      <c r="B152" s="121"/>
      <c r="C152" s="56"/>
      <c r="D152" s="39"/>
      <c r="E152" s="147"/>
      <c r="F152" s="13"/>
      <c r="G152" s="11"/>
      <c r="H152" s="35"/>
      <c r="I152" s="20"/>
      <c r="J152" s="135"/>
      <c r="K152" s="205"/>
    </row>
    <row r="153" spans="1:11" s="64" customFormat="1" ht="17.25" customHeight="1">
      <c r="A153" s="47"/>
      <c r="B153" s="119" t="s">
        <v>105</v>
      </c>
      <c r="C153" s="114" t="s">
        <v>177</v>
      </c>
      <c r="D153" s="124" t="s">
        <v>152</v>
      </c>
      <c r="E153" s="123">
        <v>18600000</v>
      </c>
      <c r="F153" s="5">
        <v>18600000</v>
      </c>
      <c r="G153" s="144">
        <f>SUM(I153:I166)</f>
        <v>17200000</v>
      </c>
      <c r="H153" s="327"/>
      <c r="I153" s="230"/>
      <c r="J153" s="171" t="s">
        <v>179</v>
      </c>
      <c r="K153" s="206" t="s">
        <v>194</v>
      </c>
    </row>
    <row r="154" spans="1:11" s="64" customFormat="1" ht="17.25" customHeight="1">
      <c r="A154" s="47"/>
      <c r="B154" s="58"/>
      <c r="C154" s="52" t="s">
        <v>74</v>
      </c>
      <c r="D154" s="38" t="s">
        <v>178</v>
      </c>
      <c r="E154" s="213"/>
      <c r="F154" s="223"/>
      <c r="G154" s="9"/>
      <c r="H154" s="189"/>
      <c r="I154" s="40"/>
      <c r="J154" s="23"/>
      <c r="K154" s="291" t="s">
        <v>182</v>
      </c>
    </row>
    <row r="155" spans="1:11" s="64" customFormat="1" ht="17.25" customHeight="1">
      <c r="A155" s="47"/>
      <c r="B155" s="58"/>
      <c r="C155" s="52" t="s">
        <v>75</v>
      </c>
      <c r="D155" s="38"/>
      <c r="E155" s="221"/>
      <c r="F155" s="223"/>
      <c r="G155" s="9"/>
      <c r="H155" s="189" t="s">
        <v>60</v>
      </c>
      <c r="I155" s="40">
        <v>1400000</v>
      </c>
      <c r="J155" s="23"/>
      <c r="K155" s="204" t="s">
        <v>180</v>
      </c>
    </row>
    <row r="156" spans="1:11" s="64" customFormat="1" ht="17.25" customHeight="1">
      <c r="A156" s="47"/>
      <c r="B156" s="58"/>
      <c r="C156" s="52" t="s">
        <v>71</v>
      </c>
      <c r="D156" s="38"/>
      <c r="E156" s="16"/>
      <c r="F156" s="4"/>
      <c r="G156" s="9"/>
      <c r="H156" s="189" t="s">
        <v>61</v>
      </c>
      <c r="I156" s="40">
        <v>1400000</v>
      </c>
      <c r="J156" s="23"/>
      <c r="K156" s="204" t="s">
        <v>206</v>
      </c>
    </row>
    <row r="157" spans="1:11" s="64" customFormat="1" ht="17.25" customHeight="1">
      <c r="A157" s="47"/>
      <c r="B157" s="58"/>
      <c r="C157" s="52"/>
      <c r="D157" s="38"/>
      <c r="E157" s="16"/>
      <c r="F157" s="4"/>
      <c r="G157" s="9"/>
      <c r="H157" s="189" t="s">
        <v>62</v>
      </c>
      <c r="I157" s="40">
        <v>1400000</v>
      </c>
      <c r="J157" s="23"/>
      <c r="K157" s="204" t="s">
        <v>207</v>
      </c>
    </row>
    <row r="158" spans="1:11" s="64" customFormat="1" ht="17.25" customHeight="1">
      <c r="A158" s="47"/>
      <c r="B158" s="58"/>
      <c r="C158" s="52"/>
      <c r="D158" s="38"/>
      <c r="E158" s="16"/>
      <c r="F158" s="4"/>
      <c r="G158" s="9"/>
      <c r="H158" s="189" t="s">
        <v>63</v>
      </c>
      <c r="I158" s="40">
        <v>1400000</v>
      </c>
      <c r="J158" s="23"/>
      <c r="K158" s="204"/>
    </row>
    <row r="159" spans="1:11" s="64" customFormat="1" ht="17.25" customHeight="1">
      <c r="A159" s="47"/>
      <c r="B159" s="58"/>
      <c r="C159" s="52"/>
      <c r="D159" s="38"/>
      <c r="E159" s="16"/>
      <c r="F159" s="4"/>
      <c r="G159" s="9"/>
      <c r="H159" s="189" t="s">
        <v>64</v>
      </c>
      <c r="I159" s="40">
        <v>1400000</v>
      </c>
      <c r="J159" s="23"/>
      <c r="K159" s="204"/>
    </row>
    <row r="160" spans="1:11" s="64" customFormat="1" ht="17.25" customHeight="1">
      <c r="A160" s="47"/>
      <c r="B160" s="58"/>
      <c r="C160" s="52"/>
      <c r="D160" s="38"/>
      <c r="E160" s="16"/>
      <c r="F160" s="4"/>
      <c r="G160" s="9"/>
      <c r="H160" s="21" t="s">
        <v>65</v>
      </c>
      <c r="I160" s="40">
        <v>1400000</v>
      </c>
      <c r="J160" s="23"/>
      <c r="K160" s="204"/>
    </row>
    <row r="161" spans="1:11" s="64" customFormat="1" ht="17.25" customHeight="1">
      <c r="A161" s="47"/>
      <c r="B161" s="58"/>
      <c r="C161" s="52"/>
      <c r="D161" s="38"/>
      <c r="E161" s="16"/>
      <c r="F161" s="4"/>
      <c r="G161" s="9"/>
      <c r="H161" s="21" t="s">
        <v>66</v>
      </c>
      <c r="I161" s="40">
        <v>1400000</v>
      </c>
      <c r="J161" s="23"/>
      <c r="K161" s="204"/>
    </row>
    <row r="162" spans="1:11" s="64" customFormat="1" ht="17.25" customHeight="1">
      <c r="A162" s="47"/>
      <c r="B162" s="58"/>
      <c r="C162" s="52"/>
      <c r="D162" s="38"/>
      <c r="E162" s="16"/>
      <c r="F162" s="4"/>
      <c r="G162" s="9"/>
      <c r="H162" s="21" t="s">
        <v>48</v>
      </c>
      <c r="I162" s="40">
        <v>1400000</v>
      </c>
      <c r="J162" s="23"/>
      <c r="K162" s="204"/>
    </row>
    <row r="163" spans="1:11" s="64" customFormat="1" ht="17.25" customHeight="1">
      <c r="A163" s="47"/>
      <c r="B163" s="58"/>
      <c r="C163" s="52"/>
      <c r="D163" s="38"/>
      <c r="E163" s="16"/>
      <c r="F163" s="4"/>
      <c r="G163" s="9"/>
      <c r="H163" s="21" t="s">
        <v>101</v>
      </c>
      <c r="I163" s="40">
        <v>1400000</v>
      </c>
      <c r="J163" s="23"/>
      <c r="K163" s="204"/>
    </row>
    <row r="164" spans="1:11" s="64" customFormat="1" ht="17.25" customHeight="1">
      <c r="A164" s="47"/>
      <c r="B164" s="58"/>
      <c r="C164" s="52"/>
      <c r="D164" s="38"/>
      <c r="E164" s="16"/>
      <c r="F164" s="4"/>
      <c r="G164" s="9"/>
      <c r="H164" s="21" t="s">
        <v>88</v>
      </c>
      <c r="I164" s="40">
        <v>1400000</v>
      </c>
      <c r="J164" s="23"/>
      <c r="K164" s="204"/>
    </row>
    <row r="165" spans="1:11" s="64" customFormat="1" ht="17.25" customHeight="1">
      <c r="A165" s="47"/>
      <c r="B165" s="58"/>
      <c r="C165" s="52"/>
      <c r="D165" s="38"/>
      <c r="E165" s="16"/>
      <c r="F165" s="4"/>
      <c r="G165" s="9"/>
      <c r="H165" s="21" t="s">
        <v>125</v>
      </c>
      <c r="I165" s="40">
        <v>1400000</v>
      </c>
      <c r="J165" s="23"/>
      <c r="K165" s="204"/>
    </row>
    <row r="166" spans="1:11" s="64" customFormat="1" ht="17.25" customHeight="1">
      <c r="A166" s="47"/>
      <c r="B166" s="58"/>
      <c r="C166" s="52"/>
      <c r="D166" s="38"/>
      <c r="E166" s="16"/>
      <c r="F166" s="4"/>
      <c r="G166" s="9"/>
      <c r="H166" s="21" t="s">
        <v>179</v>
      </c>
      <c r="I166" s="40">
        <v>1800000</v>
      </c>
      <c r="J166" s="23"/>
      <c r="K166" s="204"/>
    </row>
    <row r="167" spans="1:11" s="64" customFormat="1" ht="9.75" customHeight="1">
      <c r="A167" s="47"/>
      <c r="B167" s="121"/>
      <c r="C167" s="56"/>
      <c r="D167" s="39"/>
      <c r="E167" s="147"/>
      <c r="F167" s="13"/>
      <c r="G167" s="11"/>
      <c r="H167" s="35"/>
      <c r="I167" s="20"/>
      <c r="J167" s="135"/>
      <c r="K167" s="205"/>
    </row>
    <row r="168" spans="1:11" s="64" customFormat="1" ht="18.75" customHeight="1">
      <c r="A168" s="47"/>
      <c r="B168" s="58" t="s">
        <v>164</v>
      </c>
      <c r="C168" s="52" t="s">
        <v>177</v>
      </c>
      <c r="D168" s="38" t="s">
        <v>152</v>
      </c>
      <c r="E168" s="16">
        <v>29648685</v>
      </c>
      <c r="F168" s="4">
        <v>29648685</v>
      </c>
      <c r="G168" s="9">
        <f>SUM(I169:I181)</f>
        <v>27548685</v>
      </c>
      <c r="H168" s="189"/>
      <c r="I168" s="40"/>
      <c r="J168" s="23" t="s">
        <v>179</v>
      </c>
      <c r="K168" s="204" t="s">
        <v>195</v>
      </c>
    </row>
    <row r="169" spans="1:11" s="64" customFormat="1" ht="34.5" customHeight="1">
      <c r="A169" s="47"/>
      <c r="B169" s="58"/>
      <c r="C169" s="52" t="s">
        <v>74</v>
      </c>
      <c r="D169" s="38" t="s">
        <v>198</v>
      </c>
      <c r="E169" s="213"/>
      <c r="F169" s="223"/>
      <c r="G169" s="9"/>
      <c r="H169" s="189" t="s">
        <v>59</v>
      </c>
      <c r="I169" s="40">
        <v>1748685</v>
      </c>
      <c r="J169" s="23"/>
      <c r="K169" s="207" t="s">
        <v>181</v>
      </c>
    </row>
    <row r="170" spans="1:11" s="64" customFormat="1" ht="17.25" customHeight="1">
      <c r="A170" s="47"/>
      <c r="B170" s="58"/>
      <c r="C170" s="52" t="s">
        <v>75</v>
      </c>
      <c r="D170" s="38" t="s">
        <v>199</v>
      </c>
      <c r="E170" s="213"/>
      <c r="F170" s="223"/>
      <c r="G170" s="9"/>
      <c r="H170" s="189" t="s">
        <v>60</v>
      </c>
      <c r="I170" s="40">
        <v>2100000</v>
      </c>
      <c r="J170" s="23"/>
      <c r="K170" s="204" t="s">
        <v>180</v>
      </c>
    </row>
    <row r="171" spans="1:11" s="64" customFormat="1" ht="17.25" customHeight="1">
      <c r="A171" s="47"/>
      <c r="B171" s="58"/>
      <c r="C171" s="52" t="s">
        <v>71</v>
      </c>
      <c r="D171" s="38"/>
      <c r="E171" s="213"/>
      <c r="F171" s="223"/>
      <c r="G171" s="9"/>
      <c r="H171" s="189" t="s">
        <v>61</v>
      </c>
      <c r="I171" s="40">
        <v>2100000</v>
      </c>
      <c r="J171" s="23"/>
      <c r="K171" s="204" t="s">
        <v>206</v>
      </c>
    </row>
    <row r="172" spans="1:11" s="64" customFormat="1" ht="17.25" customHeight="1">
      <c r="A172" s="47"/>
      <c r="B172" s="58"/>
      <c r="C172" s="52"/>
      <c r="D172" s="38"/>
      <c r="E172" s="221"/>
      <c r="F172" s="223"/>
      <c r="G172" s="9"/>
      <c r="H172" s="189" t="s">
        <v>62</v>
      </c>
      <c r="I172" s="40">
        <v>2100000</v>
      </c>
      <c r="J172" s="23"/>
      <c r="K172" s="204" t="s">
        <v>207</v>
      </c>
    </row>
    <row r="173" spans="1:11" s="64" customFormat="1" ht="17.25" customHeight="1">
      <c r="A173" s="47"/>
      <c r="B173" s="58"/>
      <c r="C173" s="211"/>
      <c r="D173" s="38"/>
      <c r="E173" s="16"/>
      <c r="F173" s="4"/>
      <c r="G173" s="9"/>
      <c r="H173" s="189" t="s">
        <v>63</v>
      </c>
      <c r="I173" s="40">
        <v>2100000</v>
      </c>
      <c r="J173" s="23"/>
      <c r="K173" s="204"/>
    </row>
    <row r="174" spans="1:11" s="64" customFormat="1" ht="17.25" customHeight="1">
      <c r="A174" s="47"/>
      <c r="B174" s="58"/>
      <c r="C174" s="52"/>
      <c r="D174" s="38"/>
      <c r="E174" s="16"/>
      <c r="F174" s="4"/>
      <c r="G174" s="9"/>
      <c r="H174" s="189" t="s">
        <v>64</v>
      </c>
      <c r="I174" s="40">
        <v>2100000</v>
      </c>
      <c r="J174" s="23"/>
      <c r="K174" s="204"/>
    </row>
    <row r="175" spans="1:11" s="64" customFormat="1" ht="17.25" customHeight="1">
      <c r="A175" s="47"/>
      <c r="B175" s="58"/>
      <c r="C175" s="52"/>
      <c r="D175" s="38"/>
      <c r="E175" s="16"/>
      <c r="F175" s="4"/>
      <c r="G175" s="9"/>
      <c r="H175" s="21" t="s">
        <v>65</v>
      </c>
      <c r="I175" s="40">
        <v>2100000</v>
      </c>
      <c r="J175" s="23"/>
      <c r="K175" s="204"/>
    </row>
    <row r="176" spans="1:11" s="64" customFormat="1" ht="17.25" customHeight="1">
      <c r="A176" s="47"/>
      <c r="B176" s="58"/>
      <c r="C176" s="52"/>
      <c r="D176" s="38"/>
      <c r="E176" s="16"/>
      <c r="F176" s="4"/>
      <c r="G176" s="9"/>
      <c r="H176" s="21" t="s">
        <v>66</v>
      </c>
      <c r="I176" s="40">
        <v>2100000</v>
      </c>
      <c r="J176" s="23"/>
      <c r="K176" s="204"/>
    </row>
    <row r="177" spans="1:11" s="64" customFormat="1" ht="17.25" customHeight="1">
      <c r="A177" s="47"/>
      <c r="B177" s="58"/>
      <c r="C177" s="52"/>
      <c r="D177" s="38"/>
      <c r="E177" s="16"/>
      <c r="F177" s="4"/>
      <c r="G177" s="9"/>
      <c r="H177" s="21" t="s">
        <v>48</v>
      </c>
      <c r="I177" s="40">
        <v>2100000</v>
      </c>
      <c r="J177" s="23"/>
      <c r="K177" s="204"/>
    </row>
    <row r="178" spans="1:11" s="64" customFormat="1" ht="17.25" customHeight="1">
      <c r="A178" s="47"/>
      <c r="B178" s="58"/>
      <c r="C178" s="52"/>
      <c r="D178" s="38"/>
      <c r="E178" s="16"/>
      <c r="F178" s="4"/>
      <c r="G178" s="9"/>
      <c r="H178" s="21" t="s">
        <v>101</v>
      </c>
      <c r="I178" s="40">
        <v>2100000</v>
      </c>
      <c r="J178" s="23"/>
      <c r="K178" s="204"/>
    </row>
    <row r="179" spans="1:11" s="64" customFormat="1" ht="17.25" customHeight="1">
      <c r="A179" s="47"/>
      <c r="B179" s="58"/>
      <c r="C179" s="52"/>
      <c r="D179" s="38"/>
      <c r="E179" s="16"/>
      <c r="F179" s="4"/>
      <c r="G179" s="9"/>
      <c r="H179" s="21" t="s">
        <v>88</v>
      </c>
      <c r="I179" s="40">
        <v>2100000</v>
      </c>
      <c r="J179" s="23"/>
      <c r="K179" s="204"/>
    </row>
    <row r="180" spans="1:11" s="64" customFormat="1" ht="17.25" customHeight="1">
      <c r="A180" s="47"/>
      <c r="B180" s="58"/>
      <c r="C180" s="52"/>
      <c r="D180" s="38"/>
      <c r="E180" s="16"/>
      <c r="F180" s="4"/>
      <c r="G180" s="9"/>
      <c r="H180" s="21" t="s">
        <v>125</v>
      </c>
      <c r="I180" s="40">
        <v>2100000</v>
      </c>
      <c r="J180" s="23"/>
      <c r="K180" s="204"/>
    </row>
    <row r="181" spans="1:11" s="64" customFormat="1" ht="17.25" customHeight="1">
      <c r="A181" s="47"/>
      <c r="B181" s="58"/>
      <c r="C181" s="52"/>
      <c r="D181" s="38"/>
      <c r="E181" s="16"/>
      <c r="F181" s="4"/>
      <c r="G181" s="9"/>
      <c r="H181" s="21" t="s">
        <v>179</v>
      </c>
      <c r="I181" s="40">
        <v>2700000</v>
      </c>
      <c r="J181" s="23"/>
      <c r="K181" s="204"/>
    </row>
    <row r="182" spans="1:12" s="64" customFormat="1" ht="33" customHeight="1">
      <c r="A182" s="47"/>
      <c r="B182" s="121"/>
      <c r="C182" s="56"/>
      <c r="D182" s="39"/>
      <c r="E182" s="147"/>
      <c r="F182" s="13"/>
      <c r="G182" s="11"/>
      <c r="H182" s="35"/>
      <c r="I182" s="20"/>
      <c r="J182" s="135"/>
      <c r="K182" s="205"/>
      <c r="L182" s="241"/>
    </row>
    <row r="183" spans="1:11" s="64" customFormat="1" ht="17.25" customHeight="1">
      <c r="A183" s="47"/>
      <c r="B183" s="119" t="s">
        <v>106</v>
      </c>
      <c r="C183" s="114" t="s">
        <v>177</v>
      </c>
      <c r="D183" s="124" t="s">
        <v>152</v>
      </c>
      <c r="E183" s="123">
        <v>34300000</v>
      </c>
      <c r="F183" s="5">
        <v>34300000</v>
      </c>
      <c r="G183" s="144">
        <f>SUM(I183:I196)</f>
        <v>31450000</v>
      </c>
      <c r="H183" s="327"/>
      <c r="I183" s="111"/>
      <c r="J183" s="171" t="s">
        <v>179</v>
      </c>
      <c r="K183" s="206" t="s">
        <v>196</v>
      </c>
    </row>
    <row r="184" spans="1:11" s="64" customFormat="1" ht="17.25" customHeight="1">
      <c r="A184" s="47"/>
      <c r="B184" s="58"/>
      <c r="C184" s="52" t="s">
        <v>74</v>
      </c>
      <c r="D184" s="38" t="s">
        <v>178</v>
      </c>
      <c r="E184" s="213"/>
      <c r="F184" s="223"/>
      <c r="G184" s="9"/>
      <c r="H184" s="189"/>
      <c r="I184" s="212"/>
      <c r="J184" s="23"/>
      <c r="K184" s="207" t="s">
        <v>200</v>
      </c>
    </row>
    <row r="185" spans="1:11" s="64" customFormat="1" ht="17.25" customHeight="1">
      <c r="A185" s="47"/>
      <c r="B185" s="58"/>
      <c r="C185" s="52" t="s">
        <v>75</v>
      </c>
      <c r="D185" s="38"/>
      <c r="E185" s="213"/>
      <c r="F185" s="223"/>
      <c r="G185" s="9"/>
      <c r="H185" s="189"/>
      <c r="I185" s="212"/>
      <c r="J185" s="23"/>
      <c r="K185" s="204" t="s">
        <v>180</v>
      </c>
    </row>
    <row r="186" spans="1:11" s="64" customFormat="1" ht="17.25" customHeight="1">
      <c r="A186" s="47"/>
      <c r="B186" s="58"/>
      <c r="C186" s="52" t="s">
        <v>71</v>
      </c>
      <c r="D186" s="38"/>
      <c r="E186" s="213"/>
      <c r="F186" s="223"/>
      <c r="G186" s="9"/>
      <c r="H186" s="189" t="s">
        <v>61</v>
      </c>
      <c r="I186" s="40">
        <v>2850000</v>
      </c>
      <c r="J186" s="23"/>
      <c r="K186" s="204" t="s">
        <v>206</v>
      </c>
    </row>
    <row r="187" spans="1:11" s="64" customFormat="1" ht="17.25" customHeight="1">
      <c r="A187" s="47"/>
      <c r="B187" s="58"/>
      <c r="C187" s="52"/>
      <c r="D187" s="38"/>
      <c r="E187" s="221"/>
      <c r="F187" s="223"/>
      <c r="G187" s="9"/>
      <c r="H187" s="189" t="s">
        <v>62</v>
      </c>
      <c r="I187" s="40">
        <v>2850000</v>
      </c>
      <c r="J187" s="23"/>
      <c r="K187" s="204" t="s">
        <v>207</v>
      </c>
    </row>
    <row r="188" spans="1:11" s="64" customFormat="1" ht="17.25" customHeight="1">
      <c r="A188" s="47"/>
      <c r="B188" s="58"/>
      <c r="C188" s="52"/>
      <c r="D188" s="38"/>
      <c r="E188" s="16"/>
      <c r="F188" s="4"/>
      <c r="G188" s="9"/>
      <c r="H188" s="189" t="s">
        <v>63</v>
      </c>
      <c r="I188" s="40">
        <v>2850000</v>
      </c>
      <c r="J188" s="23"/>
      <c r="K188" s="204"/>
    </row>
    <row r="189" spans="1:11" s="64" customFormat="1" ht="17.25" customHeight="1">
      <c r="A189" s="47"/>
      <c r="B189" s="58"/>
      <c r="C189" s="211"/>
      <c r="D189" s="38"/>
      <c r="E189" s="16"/>
      <c r="F189" s="4"/>
      <c r="G189" s="9"/>
      <c r="H189" s="189" t="s">
        <v>64</v>
      </c>
      <c r="I189" s="40">
        <v>2850000</v>
      </c>
      <c r="J189" s="23"/>
      <c r="K189" s="204"/>
    </row>
    <row r="190" spans="1:11" s="64" customFormat="1" ht="17.25" customHeight="1">
      <c r="A190" s="47"/>
      <c r="B190" s="58"/>
      <c r="C190" s="52"/>
      <c r="D190" s="38"/>
      <c r="E190" s="16"/>
      <c r="F190" s="4"/>
      <c r="G190" s="9"/>
      <c r="H190" s="21" t="s">
        <v>65</v>
      </c>
      <c r="I190" s="40">
        <v>2850000</v>
      </c>
      <c r="J190" s="23"/>
      <c r="K190" s="204"/>
    </row>
    <row r="191" spans="1:11" s="64" customFormat="1" ht="17.25" customHeight="1">
      <c r="A191" s="47"/>
      <c r="B191" s="58"/>
      <c r="C191" s="52"/>
      <c r="D191" s="38"/>
      <c r="E191" s="16"/>
      <c r="F191" s="4"/>
      <c r="G191" s="9"/>
      <c r="H191" s="21" t="s">
        <v>66</v>
      </c>
      <c r="I191" s="40">
        <v>2850000</v>
      </c>
      <c r="J191" s="23"/>
      <c r="K191" s="204"/>
    </row>
    <row r="192" spans="1:11" s="64" customFormat="1" ht="17.25" customHeight="1">
      <c r="A192" s="47"/>
      <c r="B192" s="58"/>
      <c r="C192" s="52"/>
      <c r="D192" s="38"/>
      <c r="E192" s="16"/>
      <c r="F192" s="4"/>
      <c r="G192" s="9"/>
      <c r="H192" s="21" t="s">
        <v>48</v>
      </c>
      <c r="I192" s="40">
        <v>2850000</v>
      </c>
      <c r="J192" s="23"/>
      <c r="K192" s="204"/>
    </row>
    <row r="193" spans="1:11" s="64" customFormat="1" ht="17.25" customHeight="1">
      <c r="A193" s="47"/>
      <c r="B193" s="58"/>
      <c r="C193" s="52"/>
      <c r="D193" s="38"/>
      <c r="E193" s="16"/>
      <c r="F193" s="4"/>
      <c r="G193" s="9"/>
      <c r="H193" s="21" t="s">
        <v>101</v>
      </c>
      <c r="I193" s="40">
        <v>2850000</v>
      </c>
      <c r="J193" s="23"/>
      <c r="K193" s="204"/>
    </row>
    <row r="194" spans="1:11" s="64" customFormat="1" ht="17.25" customHeight="1">
      <c r="A194" s="47"/>
      <c r="B194" s="58"/>
      <c r="C194" s="52"/>
      <c r="D194" s="38"/>
      <c r="E194" s="16"/>
      <c r="F194" s="4"/>
      <c r="G194" s="9"/>
      <c r="H194" s="21" t="s">
        <v>88</v>
      </c>
      <c r="I194" s="40">
        <v>2850000</v>
      </c>
      <c r="J194" s="23"/>
      <c r="K194" s="204"/>
    </row>
    <row r="195" spans="1:11" s="64" customFormat="1" ht="17.25" customHeight="1">
      <c r="A195" s="47"/>
      <c r="B195" s="58"/>
      <c r="C195" s="52"/>
      <c r="D195" s="38"/>
      <c r="E195" s="16"/>
      <c r="F195" s="4"/>
      <c r="G195" s="9"/>
      <c r="H195" s="21" t="s">
        <v>125</v>
      </c>
      <c r="I195" s="40">
        <v>2850000</v>
      </c>
      <c r="J195" s="23"/>
      <c r="K195" s="204"/>
    </row>
    <row r="196" spans="1:11" s="64" customFormat="1" ht="17.25" customHeight="1">
      <c r="A196" s="47"/>
      <c r="B196" s="58"/>
      <c r="C196" s="52"/>
      <c r="D196" s="38"/>
      <c r="E196" s="16"/>
      <c r="F196" s="4"/>
      <c r="G196" s="9"/>
      <c r="H196" s="21" t="s">
        <v>179</v>
      </c>
      <c r="I196" s="40">
        <v>2950000</v>
      </c>
      <c r="J196" s="23"/>
      <c r="K196" s="204"/>
    </row>
    <row r="197" spans="1:12" s="64" customFormat="1" ht="45" customHeight="1">
      <c r="A197" s="47"/>
      <c r="B197" s="121"/>
      <c r="C197" s="56"/>
      <c r="D197" s="39"/>
      <c r="E197" s="147"/>
      <c r="F197" s="13"/>
      <c r="G197" s="11"/>
      <c r="H197" s="35"/>
      <c r="I197" s="20"/>
      <c r="J197" s="135"/>
      <c r="K197" s="205"/>
      <c r="L197" s="241"/>
    </row>
    <row r="198" spans="1:11" s="64" customFormat="1" ht="17.25" customHeight="1">
      <c r="A198" s="47"/>
      <c r="B198" s="58" t="s">
        <v>107</v>
      </c>
      <c r="C198" s="52" t="s">
        <v>177</v>
      </c>
      <c r="D198" s="316" t="s">
        <v>197</v>
      </c>
      <c r="E198" s="16">
        <v>46937771</v>
      </c>
      <c r="F198" s="4">
        <v>7337771</v>
      </c>
      <c r="G198" s="9">
        <f>7337771</f>
        <v>7337771</v>
      </c>
      <c r="H198" s="21"/>
      <c r="I198" s="40"/>
      <c r="J198" s="23" t="s">
        <v>179</v>
      </c>
      <c r="K198" s="204"/>
    </row>
    <row r="199" spans="1:11" s="64" customFormat="1" ht="17.25" customHeight="1">
      <c r="A199" s="47"/>
      <c r="B199" s="58"/>
      <c r="C199" s="52" t="s">
        <v>74</v>
      </c>
      <c r="D199" s="317"/>
      <c r="E199" s="213"/>
      <c r="F199" s="223"/>
      <c r="G199" s="9"/>
      <c r="H199" s="21"/>
      <c r="I199" s="40"/>
      <c r="J199" s="23"/>
      <c r="K199" s="320" t="s">
        <v>204</v>
      </c>
    </row>
    <row r="200" spans="1:11" s="64" customFormat="1" ht="17.25" customHeight="1">
      <c r="A200" s="47"/>
      <c r="B200" s="58"/>
      <c r="C200" s="52" t="s">
        <v>75</v>
      </c>
      <c r="D200" s="317"/>
      <c r="E200" s="221"/>
      <c r="F200" s="229"/>
      <c r="G200" s="9"/>
      <c r="H200" s="189" t="s">
        <v>60</v>
      </c>
      <c r="I200" s="40">
        <f>3917000-62229</f>
        <v>3854771</v>
      </c>
      <c r="J200" s="23"/>
      <c r="K200" s="320"/>
    </row>
    <row r="201" spans="1:11" s="64" customFormat="1" ht="17.25" customHeight="1">
      <c r="A201" s="47"/>
      <c r="B201" s="58"/>
      <c r="C201" s="52" t="s">
        <v>71</v>
      </c>
      <c r="D201" s="317"/>
      <c r="E201" s="16"/>
      <c r="F201" s="4"/>
      <c r="G201" s="9"/>
      <c r="H201" s="189" t="s">
        <v>61</v>
      </c>
      <c r="I201" s="40">
        <v>3917000</v>
      </c>
      <c r="J201" s="23"/>
      <c r="K201" s="320"/>
    </row>
    <row r="202" spans="1:11" s="64" customFormat="1" ht="17.25" customHeight="1">
      <c r="A202" s="47"/>
      <c r="B202" s="58"/>
      <c r="C202" s="80" t="s">
        <v>201</v>
      </c>
      <c r="D202" s="317"/>
      <c r="E202" s="16"/>
      <c r="F202" s="4"/>
      <c r="G202" s="9"/>
      <c r="H202" s="189" t="s">
        <v>62</v>
      </c>
      <c r="I202" s="40">
        <v>3917000</v>
      </c>
      <c r="J202" s="23"/>
      <c r="K202" s="320"/>
    </row>
    <row r="203" spans="1:11" s="64" customFormat="1" ht="17.25" customHeight="1">
      <c r="A203" s="47"/>
      <c r="B203" s="58"/>
      <c r="C203" s="52"/>
      <c r="D203" s="317"/>
      <c r="E203" s="16"/>
      <c r="F203" s="4"/>
      <c r="G203" s="9"/>
      <c r="H203" s="189" t="s">
        <v>63</v>
      </c>
      <c r="I203" s="40">
        <v>3917000</v>
      </c>
      <c r="J203" s="23"/>
      <c r="K203" s="204" t="s">
        <v>206</v>
      </c>
    </row>
    <row r="204" spans="1:11" s="64" customFormat="1" ht="17.25" customHeight="1">
      <c r="A204" s="47"/>
      <c r="B204" s="58"/>
      <c r="C204" s="52"/>
      <c r="D204" s="38"/>
      <c r="E204" s="16"/>
      <c r="F204" s="4"/>
      <c r="G204" s="9"/>
      <c r="H204" s="189" t="s">
        <v>64</v>
      </c>
      <c r="I204" s="40">
        <v>3917000</v>
      </c>
      <c r="J204" s="23"/>
      <c r="K204" s="204" t="s">
        <v>207</v>
      </c>
    </row>
    <row r="205" spans="1:11" s="64" customFormat="1" ht="17.25" customHeight="1">
      <c r="A205" s="47"/>
      <c r="B205" s="58"/>
      <c r="C205" s="52"/>
      <c r="D205" s="38"/>
      <c r="E205" s="16"/>
      <c r="F205" s="4"/>
      <c r="G205" s="9"/>
      <c r="H205" s="21" t="s">
        <v>65</v>
      </c>
      <c r="I205" s="40">
        <v>3917000</v>
      </c>
      <c r="J205" s="23"/>
      <c r="K205" s="204"/>
    </row>
    <row r="206" spans="1:11" s="64" customFormat="1" ht="17.25" customHeight="1">
      <c r="A206" s="47"/>
      <c r="B206" s="58"/>
      <c r="C206" s="52"/>
      <c r="D206" s="38"/>
      <c r="E206" s="16"/>
      <c r="F206" s="4"/>
      <c r="G206" s="9"/>
      <c r="H206" s="21" t="s">
        <v>66</v>
      </c>
      <c r="I206" s="40">
        <v>3917000</v>
      </c>
      <c r="J206" s="23"/>
      <c r="K206" s="204"/>
    </row>
    <row r="207" spans="1:11" s="64" customFormat="1" ht="17.25" customHeight="1">
      <c r="A207" s="47"/>
      <c r="B207" s="58"/>
      <c r="C207" s="52"/>
      <c r="D207" s="38"/>
      <c r="E207" s="16"/>
      <c r="F207" s="4"/>
      <c r="G207" s="9"/>
      <c r="H207" s="21" t="s">
        <v>48</v>
      </c>
      <c r="I207" s="40">
        <v>3917000</v>
      </c>
      <c r="J207" s="23"/>
      <c r="K207" s="204"/>
    </row>
    <row r="208" spans="1:11" s="64" customFormat="1" ht="17.25" customHeight="1">
      <c r="A208" s="47"/>
      <c r="B208" s="58"/>
      <c r="C208" s="52"/>
      <c r="D208" s="38"/>
      <c r="E208" s="16"/>
      <c r="F208" s="4"/>
      <c r="G208" s="9"/>
      <c r="H208" s="21" t="s">
        <v>101</v>
      </c>
      <c r="I208" s="40">
        <v>3917000</v>
      </c>
      <c r="J208" s="23"/>
      <c r="K208" s="204"/>
    </row>
    <row r="209" spans="1:11" s="64" customFormat="1" ht="17.25" customHeight="1">
      <c r="A209" s="47"/>
      <c r="B209" s="58"/>
      <c r="C209" s="52"/>
      <c r="D209" s="38"/>
      <c r="E209" s="16"/>
      <c r="F209" s="4"/>
      <c r="G209" s="9"/>
      <c r="H209" s="21" t="s">
        <v>88</v>
      </c>
      <c r="I209" s="40">
        <v>3917000</v>
      </c>
      <c r="J209" s="23"/>
      <c r="K209" s="204"/>
    </row>
    <row r="210" spans="1:11" s="64" customFormat="1" ht="17.25" customHeight="1">
      <c r="A210" s="47"/>
      <c r="B210" s="58"/>
      <c r="C210" s="52"/>
      <c r="D210" s="38"/>
      <c r="E210" s="16"/>
      <c r="F210" s="4"/>
      <c r="G210" s="9"/>
      <c r="H210" s="21" t="s">
        <v>125</v>
      </c>
      <c r="I210" s="40">
        <v>3917000</v>
      </c>
      <c r="J210" s="23"/>
      <c r="K210" s="204"/>
    </row>
    <row r="211" spans="1:11" s="64" customFormat="1" ht="17.25" customHeight="1">
      <c r="A211" s="47"/>
      <c r="B211" s="58"/>
      <c r="C211" s="52"/>
      <c r="D211" s="38"/>
      <c r="E211" s="16"/>
      <c r="F211" s="4"/>
      <c r="G211" s="9"/>
      <c r="H211" s="21" t="s">
        <v>179</v>
      </c>
      <c r="I211" s="40">
        <v>3913000</v>
      </c>
      <c r="J211" s="23"/>
      <c r="K211" s="204"/>
    </row>
    <row r="212" spans="1:11" s="64" customFormat="1" ht="32.25" customHeight="1">
      <c r="A212" s="47"/>
      <c r="B212" s="121"/>
      <c r="C212" s="56"/>
      <c r="D212" s="39"/>
      <c r="E212" s="147"/>
      <c r="F212" s="13"/>
      <c r="G212" s="11"/>
      <c r="H212" s="35"/>
      <c r="I212" s="20"/>
      <c r="J212" s="135"/>
      <c r="K212" s="205"/>
    </row>
    <row r="213" spans="1:11" s="64" customFormat="1" ht="30.75" customHeight="1">
      <c r="A213" s="47"/>
      <c r="B213" s="119" t="s">
        <v>185</v>
      </c>
      <c r="C213" s="114" t="s">
        <v>76</v>
      </c>
      <c r="D213" s="124" t="s">
        <v>153</v>
      </c>
      <c r="E213" s="123">
        <v>86134000</v>
      </c>
      <c r="F213" s="5">
        <v>86134000</v>
      </c>
      <c r="G213" s="144">
        <f>60000000+26134000</f>
        <v>86134000</v>
      </c>
      <c r="H213" s="214" t="s">
        <v>126</v>
      </c>
      <c r="I213" s="111">
        <v>1000000</v>
      </c>
      <c r="J213" s="171"/>
      <c r="K213" s="206"/>
    </row>
    <row r="214" spans="1:11" s="64" customFormat="1" ht="22.5">
      <c r="A214" s="47"/>
      <c r="B214" s="58"/>
      <c r="C214" s="52" t="s">
        <v>75</v>
      </c>
      <c r="D214" s="38" t="s">
        <v>146</v>
      </c>
      <c r="E214" s="16"/>
      <c r="F214" s="4"/>
      <c r="G214" s="226"/>
      <c r="H214" s="151" t="s">
        <v>127</v>
      </c>
      <c r="I214" s="40">
        <v>1000000</v>
      </c>
      <c r="J214" s="23"/>
      <c r="K214" s="204" t="s">
        <v>142</v>
      </c>
    </row>
    <row r="215" spans="1:11" s="64" customFormat="1" ht="22.5">
      <c r="A215" s="47"/>
      <c r="B215" s="58"/>
      <c r="C215" s="52"/>
      <c r="D215" s="173" t="s">
        <v>123</v>
      </c>
      <c r="E215" s="16"/>
      <c r="F215" s="4"/>
      <c r="G215" s="9"/>
      <c r="H215" s="151" t="s">
        <v>128</v>
      </c>
      <c r="I215" s="40">
        <v>2000000</v>
      </c>
      <c r="J215" s="23"/>
      <c r="K215" s="204" t="s">
        <v>143</v>
      </c>
    </row>
    <row r="216" spans="1:11" s="64" customFormat="1" ht="22.5">
      <c r="A216" s="47"/>
      <c r="B216" s="58"/>
      <c r="C216" s="155" t="s">
        <v>141</v>
      </c>
      <c r="D216" s="38"/>
      <c r="E216" s="16"/>
      <c r="F216" s="4"/>
      <c r="G216" s="9"/>
      <c r="H216" s="151" t="s">
        <v>129</v>
      </c>
      <c r="I216" s="40">
        <v>2000000</v>
      </c>
      <c r="J216" s="23"/>
      <c r="K216" s="204"/>
    </row>
    <row r="217" spans="1:11" s="64" customFormat="1" ht="22.5">
      <c r="A217" s="47"/>
      <c r="B217" s="58"/>
      <c r="C217" s="52"/>
      <c r="D217" s="38"/>
      <c r="E217" s="16"/>
      <c r="F217" s="4"/>
      <c r="G217" s="9"/>
      <c r="H217" s="151" t="s">
        <v>130</v>
      </c>
      <c r="I217" s="40">
        <v>5000000</v>
      </c>
      <c r="J217" s="23"/>
      <c r="K217" s="204"/>
    </row>
    <row r="218" spans="1:11" s="64" customFormat="1" ht="22.5">
      <c r="A218" s="47"/>
      <c r="B218" s="58"/>
      <c r="C218" s="52"/>
      <c r="D218" s="38"/>
      <c r="E218" s="16"/>
      <c r="F218" s="4"/>
      <c r="G218" s="9"/>
      <c r="H218" s="151" t="s">
        <v>131</v>
      </c>
      <c r="I218" s="40">
        <v>5000000</v>
      </c>
      <c r="J218" s="23"/>
      <c r="K218" s="204"/>
    </row>
    <row r="219" spans="1:11" s="64" customFormat="1" ht="22.5">
      <c r="A219" s="47"/>
      <c r="B219" s="58"/>
      <c r="C219" s="52"/>
      <c r="D219" s="38"/>
      <c r="E219" s="16"/>
      <c r="F219" s="4"/>
      <c r="G219" s="9"/>
      <c r="H219" s="151" t="s">
        <v>132</v>
      </c>
      <c r="I219" s="40">
        <v>7000000</v>
      </c>
      <c r="J219" s="23"/>
      <c r="K219" s="204"/>
    </row>
    <row r="220" spans="1:11" s="64" customFormat="1" ht="22.5">
      <c r="A220" s="47"/>
      <c r="B220" s="58"/>
      <c r="C220" s="52"/>
      <c r="D220" s="38"/>
      <c r="E220" s="16"/>
      <c r="F220" s="4"/>
      <c r="G220" s="9"/>
      <c r="H220" s="151" t="s">
        <v>133</v>
      </c>
      <c r="I220" s="40">
        <v>7000000</v>
      </c>
      <c r="J220" s="23"/>
      <c r="K220" s="204"/>
    </row>
    <row r="221" spans="1:11" s="64" customFormat="1" ht="22.5">
      <c r="A221" s="47"/>
      <c r="B221" s="121"/>
      <c r="C221" s="56"/>
      <c r="D221" s="39"/>
      <c r="E221" s="147"/>
      <c r="F221" s="13"/>
      <c r="G221" s="11"/>
      <c r="H221" s="328" t="s">
        <v>134</v>
      </c>
      <c r="I221" s="20">
        <v>10000000</v>
      </c>
      <c r="J221" s="135"/>
      <c r="K221" s="205"/>
    </row>
    <row r="222" spans="1:11" s="64" customFormat="1" ht="22.5">
      <c r="A222" s="47"/>
      <c r="B222" s="58"/>
      <c r="C222" s="52"/>
      <c r="D222" s="38"/>
      <c r="E222" s="16"/>
      <c r="F222" s="4"/>
      <c r="G222" s="9"/>
      <c r="H222" s="151" t="s">
        <v>136</v>
      </c>
      <c r="I222" s="40">
        <v>10000000</v>
      </c>
      <c r="J222" s="23"/>
      <c r="K222" s="204"/>
    </row>
    <row r="223" spans="1:11" s="64" customFormat="1" ht="22.5">
      <c r="A223" s="47"/>
      <c r="B223" s="58"/>
      <c r="C223" s="52"/>
      <c r="D223" s="38"/>
      <c r="E223" s="16"/>
      <c r="F223" s="4"/>
      <c r="G223" s="9"/>
      <c r="H223" s="151" t="s">
        <v>137</v>
      </c>
      <c r="I223" s="40">
        <v>12000000</v>
      </c>
      <c r="J223" s="23"/>
      <c r="K223" s="204"/>
    </row>
    <row r="224" spans="1:11" s="64" customFormat="1" ht="22.5">
      <c r="A224" s="47"/>
      <c r="B224" s="58"/>
      <c r="C224" s="155"/>
      <c r="D224" s="38"/>
      <c r="E224" s="16"/>
      <c r="F224" s="4"/>
      <c r="G224" s="9"/>
      <c r="H224" s="151" t="s">
        <v>138</v>
      </c>
      <c r="I224" s="40">
        <v>12000000</v>
      </c>
      <c r="J224" s="23"/>
      <c r="K224" s="204"/>
    </row>
    <row r="225" spans="1:11" s="64" customFormat="1" ht="23.25" thickBot="1">
      <c r="A225" s="47"/>
      <c r="B225" s="148"/>
      <c r="C225" s="139"/>
      <c r="D225" s="140"/>
      <c r="E225" s="149"/>
      <c r="F225" s="149"/>
      <c r="G225" s="227"/>
      <c r="H225" s="153" t="s">
        <v>135</v>
      </c>
      <c r="I225" s="141">
        <v>12134000</v>
      </c>
      <c r="J225" s="150"/>
      <c r="K225" s="292"/>
    </row>
    <row r="226" spans="1:11" ht="17.25" customHeight="1" thickBot="1">
      <c r="A226" s="68"/>
      <c r="B226" s="127"/>
      <c r="C226" s="183" t="s">
        <v>28</v>
      </c>
      <c r="D226" s="178" t="s">
        <v>29</v>
      </c>
      <c r="E226" s="179" t="s">
        <v>29</v>
      </c>
      <c r="F226" s="180">
        <f>SUM(F12:F225)</f>
        <v>520053433</v>
      </c>
      <c r="G226" s="228">
        <f>G12+G17+G22+G29+G35+G42+G55+G69+G83+G92+G105+G116+G129+G141+G153+G168+G183+G198+G213</f>
        <v>465339284</v>
      </c>
      <c r="H226" s="181" t="s">
        <v>29</v>
      </c>
      <c r="I226" s="182">
        <f>SUM(I12:I225)</f>
        <v>529963653.00000006</v>
      </c>
      <c r="J226" s="178" t="s">
        <v>29</v>
      </c>
      <c r="K226" s="208" t="s">
        <v>29</v>
      </c>
    </row>
    <row r="227" spans="2:11" ht="17.25" customHeight="1">
      <c r="B227" s="158"/>
      <c r="C227" s="158"/>
      <c r="D227" s="158"/>
      <c r="E227" s="159"/>
      <c r="F227" s="242"/>
      <c r="G227" s="243"/>
      <c r="H227" s="17"/>
      <c r="I227" s="160"/>
      <c r="J227" s="158"/>
      <c r="K227" s="161"/>
    </row>
    <row r="228" spans="2:11" ht="17.25" customHeight="1">
      <c r="B228" s="118"/>
      <c r="C228" s="118"/>
      <c r="D228" s="118"/>
      <c r="E228" s="17"/>
      <c r="F228" s="17"/>
      <c r="G228" s="217"/>
      <c r="H228" s="118"/>
      <c r="I228" s="118"/>
      <c r="J228" s="295"/>
      <c r="K228" s="162"/>
    </row>
    <row r="229" spans="1:11" s="192" customFormat="1" ht="40.5" customHeight="1">
      <c r="A229" s="193"/>
      <c r="B229" s="193"/>
      <c r="C229" s="318" t="s">
        <v>232</v>
      </c>
      <c r="D229" s="318"/>
      <c r="E229" s="253" t="s">
        <v>95</v>
      </c>
      <c r="F229" s="191" t="s">
        <v>67</v>
      </c>
      <c r="G229" s="254" t="s">
        <v>139</v>
      </c>
      <c r="H229" s="255"/>
      <c r="I229" s="246"/>
      <c r="J229" s="296"/>
      <c r="K229" s="247"/>
    </row>
    <row r="230" spans="1:11" s="195" customFormat="1" ht="17.25" customHeight="1">
      <c r="A230" s="194"/>
      <c r="B230" s="194"/>
      <c r="C230" s="256" t="s">
        <v>154</v>
      </c>
      <c r="D230" s="257"/>
      <c r="E230" s="258">
        <v>1</v>
      </c>
      <c r="F230" s="258">
        <v>2</v>
      </c>
      <c r="G230" s="259">
        <v>3</v>
      </c>
      <c r="H230" s="248"/>
      <c r="I230" s="248"/>
      <c r="J230" s="248"/>
      <c r="K230" s="249"/>
    </row>
    <row r="231" spans="1:14" s="195" customFormat="1" ht="17.25" customHeight="1">
      <c r="A231" s="196" t="s">
        <v>45</v>
      </c>
      <c r="C231" s="199"/>
      <c r="D231" s="197"/>
      <c r="E231" s="260"/>
      <c r="F231" s="260"/>
      <c r="G231" s="261"/>
      <c r="H231" s="200"/>
      <c r="I231" s="200"/>
      <c r="J231" s="297"/>
      <c r="K231" s="201"/>
      <c r="L231" s="319"/>
      <c r="M231" s="319"/>
      <c r="N231" s="200"/>
    </row>
    <row r="232" spans="1:14" s="195" customFormat="1" ht="21" customHeight="1">
      <c r="A232" s="196" t="s">
        <v>46</v>
      </c>
      <c r="B232" s="1"/>
      <c r="C232" s="232" t="s">
        <v>217</v>
      </c>
      <c r="D232" s="262">
        <f>SUM(E232:F232)</f>
        <v>525280</v>
      </c>
      <c r="E232" s="83">
        <f>SUM(I30,I36,I42,I56,I83,I92,I116,I70,I153,I168,I183)</f>
        <v>0</v>
      </c>
      <c r="F232" s="217">
        <f>SUM(I13,I14,I18,I19,I22)</f>
        <v>525280</v>
      </c>
      <c r="G232" s="217"/>
      <c r="H232" s="118"/>
      <c r="I232" s="250"/>
      <c r="J232" s="298"/>
      <c r="K232" s="252"/>
      <c r="L232" s="277"/>
      <c r="M232" s="270"/>
      <c r="N232" s="200"/>
    </row>
    <row r="233" spans="1:14" s="195" customFormat="1" ht="17.25" customHeight="1">
      <c r="A233" s="196" t="s">
        <v>50</v>
      </c>
      <c r="B233" s="1"/>
      <c r="C233" s="232" t="s">
        <v>218</v>
      </c>
      <c r="D233" s="262">
        <f>SUM(E233:F233:G233)</f>
        <v>8735038</v>
      </c>
      <c r="E233" s="83">
        <f>SUM(I43,I57,I84,I93,I117,I71+I154+I169+I184)</f>
        <v>6876838</v>
      </c>
      <c r="F233" s="83">
        <f>I15+I20+I23+I24</f>
        <v>858200</v>
      </c>
      <c r="G233" s="83">
        <v>1000000</v>
      </c>
      <c r="H233" s="118"/>
      <c r="I233" s="250"/>
      <c r="J233" s="298"/>
      <c r="K233" s="252"/>
      <c r="L233" s="277"/>
      <c r="M233" s="270"/>
      <c r="N233" s="200"/>
    </row>
    <row r="234" spans="1:14" s="195" customFormat="1" ht="17.25" customHeight="1">
      <c r="A234" s="196" t="s">
        <v>51</v>
      </c>
      <c r="B234" s="1"/>
      <c r="C234" s="232" t="s">
        <v>219</v>
      </c>
      <c r="D234" s="262">
        <f>SUM(E234:F234:G234)</f>
        <v>20446962.4</v>
      </c>
      <c r="E234" s="83">
        <f>SUM(I44,I58,I85,I94,I105,I118,I72,I129,I141,I155,I170,I185,I200)</f>
        <v>18909362.4</v>
      </c>
      <c r="F234" s="83">
        <f>I25+I26</f>
        <v>537600</v>
      </c>
      <c r="G234" s="83">
        <v>1000000</v>
      </c>
      <c r="H234" s="251"/>
      <c r="I234" s="250"/>
      <c r="J234" s="298"/>
      <c r="K234" s="252"/>
      <c r="L234" s="277"/>
      <c r="M234" s="270"/>
      <c r="N234" s="200"/>
    </row>
    <row r="235" spans="1:14" s="195" customFormat="1" ht="17.25" customHeight="1">
      <c r="A235" s="196" t="s">
        <v>52</v>
      </c>
      <c r="B235" s="1"/>
      <c r="C235" s="232" t="s">
        <v>220</v>
      </c>
      <c r="D235" s="262">
        <f>SUM(E235:F235:G235)</f>
        <v>27396581.4</v>
      </c>
      <c r="E235" s="83">
        <f>SUM(I45,I59,I86,I95,I105,I119,I73,I130,I142,I156,I171,I186,I201)</f>
        <v>25060581.4</v>
      </c>
      <c r="F235" s="83">
        <f>I27</f>
        <v>336000</v>
      </c>
      <c r="G235" s="83">
        <v>2000000</v>
      </c>
      <c r="H235" s="251"/>
      <c r="I235" s="250"/>
      <c r="J235" s="298"/>
      <c r="K235" s="252"/>
      <c r="L235" s="277"/>
      <c r="M235" s="270"/>
      <c r="N235" s="200"/>
    </row>
    <row r="236" spans="1:14" s="195" customFormat="1" ht="17.25" customHeight="1">
      <c r="A236" s="196" t="s">
        <v>53</v>
      </c>
      <c r="B236" s="1"/>
      <c r="C236" s="232" t="s">
        <v>221</v>
      </c>
      <c r="D236" s="262">
        <f>SUM(E236:F236:G236)</f>
        <v>42656943.4</v>
      </c>
      <c r="E236" s="83">
        <f>SUM(I46,I60,I87,I96,I107,I120,I74,I143,I131,I157,I172,I187,I202)</f>
        <v>40656943.4</v>
      </c>
      <c r="F236" s="83"/>
      <c r="G236" s="83">
        <v>2000000</v>
      </c>
      <c r="H236" s="251"/>
      <c r="I236" s="250"/>
      <c r="J236" s="298"/>
      <c r="K236" s="252"/>
      <c r="L236" s="277"/>
      <c r="M236" s="270"/>
      <c r="N236" s="200"/>
    </row>
    <row r="237" spans="1:14" s="195" customFormat="1" ht="17.25" customHeight="1">
      <c r="A237" s="196" t="s">
        <v>54</v>
      </c>
      <c r="B237" s="1"/>
      <c r="C237" s="232" t="s">
        <v>222</v>
      </c>
      <c r="D237" s="262">
        <f>SUM(E237:F237:G237)</f>
        <v>46156943.4</v>
      </c>
      <c r="E237" s="83">
        <f>SUM(I47,I61,I88,I97,I108,I121,I75,I132,I144,I158,I173,I188,I203)</f>
        <v>41156943.4</v>
      </c>
      <c r="F237" s="83"/>
      <c r="G237" s="83">
        <v>5000000</v>
      </c>
      <c r="H237" s="251"/>
      <c r="I237" s="250"/>
      <c r="J237" s="298"/>
      <c r="K237" s="252"/>
      <c r="L237" s="277"/>
      <c r="M237" s="270"/>
      <c r="N237" s="200"/>
    </row>
    <row r="238" spans="1:14" s="195" customFormat="1" ht="17.25" customHeight="1">
      <c r="A238" s="196" t="s">
        <v>55</v>
      </c>
      <c r="B238" s="1"/>
      <c r="C238" s="232" t="s">
        <v>223</v>
      </c>
      <c r="D238" s="262">
        <f>SUM(E238:F238:G238)</f>
        <v>49156943.4</v>
      </c>
      <c r="E238" s="83">
        <f>SUM(I48,I62,I89,I98,I109,I122,I76,I133,I145,I159,I174,I189,I204)</f>
        <v>44156943.4</v>
      </c>
      <c r="F238" s="83"/>
      <c r="G238" s="83">
        <v>5000000</v>
      </c>
      <c r="H238" s="251"/>
      <c r="I238" s="250"/>
      <c r="J238" s="298"/>
      <c r="K238" s="252"/>
      <c r="L238" s="277"/>
      <c r="M238" s="270"/>
      <c r="N238" s="200"/>
    </row>
    <row r="239" spans="1:14" s="195" customFormat="1" ht="17.25" customHeight="1">
      <c r="A239" s="196" t="s">
        <v>56</v>
      </c>
      <c r="B239" s="1"/>
      <c r="C239" s="232" t="s">
        <v>224</v>
      </c>
      <c r="D239" s="262">
        <f>SUM(E239:F239:G239)</f>
        <v>53156944.4</v>
      </c>
      <c r="E239" s="83">
        <f>SUM(I49,I63,I90,I99,I110,I123,I77,I134,I146,I160,I175,I190,I205)</f>
        <v>46156944.4</v>
      </c>
      <c r="F239" s="83"/>
      <c r="G239" s="83">
        <v>7000000</v>
      </c>
      <c r="H239" s="251"/>
      <c r="I239" s="250"/>
      <c r="J239" s="298"/>
      <c r="K239" s="252"/>
      <c r="L239" s="277"/>
      <c r="M239" s="270"/>
      <c r="N239" s="200"/>
    </row>
    <row r="240" spans="1:14" s="195" customFormat="1" ht="17.25" customHeight="1">
      <c r="A240" s="196" t="s">
        <v>57</v>
      </c>
      <c r="B240" s="1"/>
      <c r="C240" s="232" t="s">
        <v>225</v>
      </c>
      <c r="D240" s="262">
        <f>SUM(E240:F240:G240)</f>
        <v>52492002.4</v>
      </c>
      <c r="E240" s="83">
        <f>SUM(I50,I64,I100,I111,I124,I78,I147,I135,I161,I176,I191,I206)</f>
        <v>45492002.4</v>
      </c>
      <c r="F240" s="83"/>
      <c r="G240" s="83">
        <v>7000000</v>
      </c>
      <c r="H240" s="251"/>
      <c r="I240" s="250"/>
      <c r="J240" s="298"/>
      <c r="K240" s="252"/>
      <c r="L240" s="277"/>
      <c r="M240" s="278"/>
      <c r="N240" s="200"/>
    </row>
    <row r="241" spans="1:14" s="195" customFormat="1" ht="17.25" customHeight="1">
      <c r="A241" s="196" t="s">
        <v>58</v>
      </c>
      <c r="B241" s="1"/>
      <c r="C241" s="232" t="s">
        <v>226</v>
      </c>
      <c r="D241" s="262">
        <f>SUM(E241:F241:G241)</f>
        <v>56492002.4</v>
      </c>
      <c r="E241" s="83">
        <f>SUM(I51,I65,I101,I112,I125,I79,I136,I148,I162,I177,I192,I207)</f>
        <v>46492002.4</v>
      </c>
      <c r="F241" s="83"/>
      <c r="G241" s="83">
        <v>10000000</v>
      </c>
      <c r="H241" s="251"/>
      <c r="I241" s="250"/>
      <c r="J241" s="298"/>
      <c r="K241" s="252"/>
      <c r="L241" s="277"/>
      <c r="M241" s="279"/>
      <c r="N241" s="200"/>
    </row>
    <row r="242" spans="1:14" s="195" customFormat="1" ht="17.25" customHeight="1" thickBot="1">
      <c r="A242" s="198"/>
      <c r="B242" s="1"/>
      <c r="C242" s="232" t="s">
        <v>227</v>
      </c>
      <c r="D242" s="262">
        <f>SUM(E242:F242:G242)</f>
        <v>58492002.4</v>
      </c>
      <c r="E242" s="83">
        <f>SUM(I52,I66,I102,I126,I80,I137,I149,I113,I163,I178,I193,I208)</f>
        <v>48492002.4</v>
      </c>
      <c r="F242" s="83"/>
      <c r="G242" s="83">
        <v>10000000</v>
      </c>
      <c r="H242" s="251"/>
      <c r="I242" s="250"/>
      <c r="J242" s="298"/>
      <c r="K242" s="252"/>
      <c r="L242" s="277"/>
      <c r="M242" s="280"/>
      <c r="N242" s="200"/>
    </row>
    <row r="243" spans="1:14" s="195" customFormat="1" ht="17.25" customHeight="1">
      <c r="A243" s="196"/>
      <c r="B243" s="1"/>
      <c r="C243" s="232" t="s">
        <v>228</v>
      </c>
      <c r="D243" s="262">
        <f>SUM(E243:F243:G243)</f>
        <v>60492009.4</v>
      </c>
      <c r="E243" s="83">
        <f>SUM(I53,I67,I103,I127,I81,I138,I150,I114,I164,I179,I194,I209)</f>
        <v>48492009.4</v>
      </c>
      <c r="F243" s="83"/>
      <c r="G243" s="83">
        <v>12000000</v>
      </c>
      <c r="H243" s="251"/>
      <c r="I243" s="250"/>
      <c r="J243" s="298"/>
      <c r="K243" s="252"/>
      <c r="L243" s="277"/>
      <c r="M243" s="311"/>
      <c r="N243" s="200"/>
    </row>
    <row r="244" spans="1:14" s="195" customFormat="1" ht="17.25" customHeight="1">
      <c r="A244" s="196"/>
      <c r="B244" s="1"/>
      <c r="C244" s="232" t="s">
        <v>229</v>
      </c>
      <c r="D244" s="262">
        <f>SUM(E244:F244:G244)</f>
        <v>30267000</v>
      </c>
      <c r="E244" s="83">
        <f>SUM(I139,I151,I165,I180,I195,I210)</f>
        <v>18267000</v>
      </c>
      <c r="F244" s="83"/>
      <c r="G244" s="83">
        <v>12000000</v>
      </c>
      <c r="H244" s="251"/>
      <c r="I244" s="250"/>
      <c r="J244" s="298"/>
      <c r="K244" s="252"/>
      <c r="L244" s="277"/>
      <c r="M244" s="311"/>
      <c r="N244" s="200"/>
    </row>
    <row r="245" spans="1:14" s="195" customFormat="1" ht="17.25" customHeight="1">
      <c r="A245" s="196"/>
      <c r="B245" s="1"/>
      <c r="C245" s="232" t="s">
        <v>230</v>
      </c>
      <c r="D245" s="262">
        <f>SUM(E245:F245:G245)</f>
        <v>23497000</v>
      </c>
      <c r="E245" s="83">
        <f>I166+I181+I196+I211</f>
        <v>11363000</v>
      </c>
      <c r="F245" s="83"/>
      <c r="G245" s="83">
        <v>12134000</v>
      </c>
      <c r="H245" s="251"/>
      <c r="I245" s="250"/>
      <c r="J245" s="298"/>
      <c r="K245" s="252"/>
      <c r="L245" s="277"/>
      <c r="M245" s="270"/>
      <c r="N245" s="200"/>
    </row>
    <row r="246" spans="1:14" s="195" customFormat="1" ht="17.25" customHeight="1">
      <c r="A246" s="196"/>
      <c r="B246" s="1"/>
      <c r="C246" s="262"/>
      <c r="D246" s="17"/>
      <c r="E246" s="108"/>
      <c r="F246" s="108"/>
      <c r="G246" s="263"/>
      <c r="H246" s="118"/>
      <c r="I246" s="118"/>
      <c r="J246" s="295"/>
      <c r="K246" s="162"/>
      <c r="L246" s="269"/>
      <c r="M246" s="270"/>
      <c r="N246" s="200"/>
    </row>
    <row r="247" spans="1:14" s="195" customFormat="1" ht="17.25" customHeight="1">
      <c r="A247" s="196"/>
      <c r="B247" s="1"/>
      <c r="C247" s="232" t="s">
        <v>28</v>
      </c>
      <c r="D247" s="233">
        <f>SUM(D231:D246)</f>
        <v>529963652.99999994</v>
      </c>
      <c r="E247" s="234">
        <f>SUM(E231:E246)</f>
        <v>441572572.99999994</v>
      </c>
      <c r="F247" s="152">
        <f>SUM(F231:F246)</f>
        <v>2257080</v>
      </c>
      <c r="G247" s="264">
        <f>SUM(G231:G246)</f>
        <v>86134000</v>
      </c>
      <c r="H247" s="265"/>
      <c r="I247" s="250"/>
      <c r="J247" s="299"/>
      <c r="K247" s="250"/>
      <c r="L247" s="277"/>
      <c r="M247" s="270"/>
      <c r="N247" s="200"/>
    </row>
    <row r="248" spans="2:14" s="195" customFormat="1" ht="15" customHeight="1">
      <c r="B248" s="1"/>
      <c r="C248" s="233"/>
      <c r="D248" s="234"/>
      <c r="E248" s="234"/>
      <c r="F248" s="234"/>
      <c r="G248" s="235"/>
      <c r="H248" s="236"/>
      <c r="I248" s="118"/>
      <c r="J248" s="295"/>
      <c r="K248" s="162"/>
      <c r="L248" s="269"/>
      <c r="M248" s="270"/>
      <c r="N248" s="200"/>
    </row>
    <row r="249" spans="2:14" s="195" customFormat="1" ht="17.25" customHeight="1">
      <c r="B249" s="118"/>
      <c r="C249" s="237"/>
      <c r="D249" s="238"/>
      <c r="E249" s="152"/>
      <c r="F249" s="152"/>
      <c r="G249" s="217"/>
      <c r="H249" s="118"/>
      <c r="I249" s="118"/>
      <c r="J249" s="295"/>
      <c r="K249" s="240"/>
      <c r="L249" s="269"/>
      <c r="M249" s="270"/>
      <c r="N249" s="200"/>
    </row>
    <row r="250" spans="2:14" s="195" customFormat="1" ht="17.25" customHeight="1">
      <c r="B250" s="118"/>
      <c r="C250" s="303" t="s">
        <v>231</v>
      </c>
      <c r="D250" s="238"/>
      <c r="E250" s="152"/>
      <c r="F250" s="152"/>
      <c r="G250" s="217"/>
      <c r="H250" s="118"/>
      <c r="I250" s="118"/>
      <c r="J250" s="295"/>
      <c r="K250" s="271"/>
      <c r="L250" s="269"/>
      <c r="M250" s="270"/>
      <c r="N250" s="200"/>
    </row>
    <row r="251" spans="2:14" s="195" customFormat="1" ht="17.25" customHeight="1">
      <c r="B251" s="118"/>
      <c r="C251" s="237"/>
      <c r="D251" s="238"/>
      <c r="E251" s="152"/>
      <c r="F251" s="152"/>
      <c r="G251" s="217"/>
      <c r="H251" s="118"/>
      <c r="I251" s="118"/>
      <c r="J251" s="295"/>
      <c r="K251" s="271"/>
      <c r="L251" s="269"/>
      <c r="M251" s="270"/>
      <c r="N251" s="200"/>
    </row>
    <row r="252" spans="2:14" s="165" customFormat="1" ht="17.25" customHeight="1">
      <c r="B252" s="239"/>
      <c r="C252" s="239"/>
      <c r="D252" s="239"/>
      <c r="E252" s="239"/>
      <c r="F252" s="239"/>
      <c r="G252" s="239"/>
      <c r="H252" s="239"/>
      <c r="I252" s="239"/>
      <c r="J252" s="300"/>
      <c r="K252" s="271"/>
      <c r="L252" s="269"/>
      <c r="M252" s="270"/>
      <c r="N252" s="272"/>
    </row>
    <row r="253" spans="2:14" s="165" customFormat="1" ht="17.25" customHeight="1">
      <c r="B253" s="218"/>
      <c r="C253" s="218"/>
      <c r="D253" s="218"/>
      <c r="E253" s="218"/>
      <c r="F253" s="218"/>
      <c r="G253" s="218"/>
      <c r="H253" s="218"/>
      <c r="I253" s="218"/>
      <c r="J253" s="300"/>
      <c r="K253" s="271"/>
      <c r="L253" s="269"/>
      <c r="M253" s="270"/>
      <c r="N253" s="272"/>
    </row>
    <row r="254" spans="2:14" ht="17.25" customHeight="1">
      <c r="B254" s="312"/>
      <c r="C254" s="312"/>
      <c r="D254" s="164"/>
      <c r="G254" s="217"/>
      <c r="H254" s="118"/>
      <c r="K254" s="271"/>
      <c r="L254" s="273"/>
      <c r="M254" s="274"/>
      <c r="N254" s="118"/>
    </row>
    <row r="255" spans="2:14" ht="17.25" customHeight="1">
      <c r="B255" s="312"/>
      <c r="C255" s="312"/>
      <c r="D255" s="164"/>
      <c r="G255" s="217"/>
      <c r="H255" s="118"/>
      <c r="K255" s="271"/>
      <c r="L255" s="275"/>
      <c r="M255" s="276"/>
      <c r="N255" s="118"/>
    </row>
    <row r="256" spans="11:14" ht="17.25" customHeight="1">
      <c r="K256" s="271"/>
      <c r="L256" s="273"/>
      <c r="M256" s="274"/>
      <c r="N256" s="118"/>
    </row>
    <row r="257" spans="2:14" ht="17.25" customHeight="1">
      <c r="B257" s="166"/>
      <c r="C257" s="166"/>
      <c r="K257" s="271"/>
      <c r="L257" s="275"/>
      <c r="M257" s="276"/>
      <c r="N257" s="118"/>
    </row>
    <row r="258" spans="2:14" ht="17.25" customHeight="1">
      <c r="B258" s="312"/>
      <c r="C258" s="312"/>
      <c r="K258" s="271"/>
      <c r="L258" s="275"/>
      <c r="M258" s="281"/>
      <c r="N258" s="282"/>
    </row>
    <row r="259" spans="2:14" ht="17.25" customHeight="1">
      <c r="B259" s="167"/>
      <c r="C259" s="167"/>
      <c r="D259" s="168"/>
      <c r="K259" s="271"/>
      <c r="L259" s="118"/>
      <c r="M259" s="118"/>
      <c r="N259" s="118"/>
    </row>
    <row r="260" spans="2:14" ht="17.25" customHeight="1">
      <c r="B260" s="167"/>
      <c r="C260" s="167"/>
      <c r="D260" s="168"/>
      <c r="K260" s="162"/>
      <c r="L260" s="118"/>
      <c r="M260" s="118"/>
      <c r="N260" s="118"/>
    </row>
    <row r="261" spans="11:14" ht="17.25" customHeight="1">
      <c r="K261" s="162"/>
      <c r="L261" s="251"/>
      <c r="M261" s="251"/>
      <c r="N261" s="118"/>
    </row>
    <row r="262" spans="12:13" ht="17.25" customHeight="1">
      <c r="L262" s="210"/>
      <c r="M262" s="210"/>
    </row>
    <row r="263" spans="12:13" ht="17.25" customHeight="1">
      <c r="L263" s="210"/>
      <c r="M263" s="210"/>
    </row>
    <row r="264" spans="12:13" ht="17.25" customHeight="1">
      <c r="L264" s="210"/>
      <c r="M264" s="210"/>
    </row>
    <row r="265" spans="12:13" ht="17.25" customHeight="1">
      <c r="L265" s="210"/>
      <c r="M265" s="210"/>
    </row>
    <row r="269" spans="9:10" ht="17.25" customHeight="1">
      <c r="I269" s="231"/>
      <c r="J269" s="302"/>
    </row>
    <row r="270" spans="9:10" ht="17.25" customHeight="1">
      <c r="I270" s="231"/>
      <c r="J270" s="302"/>
    </row>
    <row r="271" spans="9:10" ht="17.25" customHeight="1">
      <c r="I271" s="231"/>
      <c r="J271" s="302"/>
    </row>
    <row r="272" spans="9:10" ht="17.25" customHeight="1">
      <c r="I272" s="231"/>
      <c r="J272" s="302"/>
    </row>
    <row r="273" spans="9:10" ht="17.25" customHeight="1">
      <c r="I273" s="231"/>
      <c r="J273" s="302"/>
    </row>
    <row r="274" spans="9:10" ht="17.25" customHeight="1">
      <c r="I274" s="231"/>
      <c r="J274" s="302"/>
    </row>
    <row r="275" spans="9:10" ht="17.25" customHeight="1">
      <c r="I275" s="231"/>
      <c r="J275" s="302"/>
    </row>
    <row r="276" spans="9:10" ht="17.25" customHeight="1">
      <c r="I276" s="231"/>
      <c r="J276" s="302"/>
    </row>
    <row r="277" spans="9:10" ht="17.25" customHeight="1">
      <c r="I277" s="231"/>
      <c r="J277" s="302"/>
    </row>
    <row r="278" spans="9:10" ht="17.25" customHeight="1">
      <c r="I278" s="231"/>
      <c r="J278" s="302"/>
    </row>
    <row r="279" spans="9:10" ht="17.25" customHeight="1">
      <c r="I279" s="231"/>
      <c r="J279" s="302"/>
    </row>
    <row r="280" spans="9:10" ht="17.25" customHeight="1">
      <c r="I280" s="231"/>
      <c r="J280" s="302"/>
    </row>
    <row r="281" spans="9:10" ht="17.25" customHeight="1">
      <c r="I281" s="231"/>
      <c r="J281" s="302"/>
    </row>
    <row r="282" spans="9:10" ht="17.25" customHeight="1">
      <c r="I282" s="231"/>
      <c r="J282" s="302"/>
    </row>
  </sheetData>
  <sheetProtection/>
  <mergeCells count="16">
    <mergeCell ref="M243:M244"/>
    <mergeCell ref="B254:C254"/>
    <mergeCell ref="B255:C255"/>
    <mergeCell ref="B258:C258"/>
    <mergeCell ref="H8:I8"/>
    <mergeCell ref="G23:G25"/>
    <mergeCell ref="D198:D203"/>
    <mergeCell ref="C229:D229"/>
    <mergeCell ref="L231:M231"/>
    <mergeCell ref="K199:K202"/>
    <mergeCell ref="J1:K1"/>
    <mergeCell ref="C2:C3"/>
    <mergeCell ref="D2:I2"/>
    <mergeCell ref="D3:I3"/>
    <mergeCell ref="D4:I4"/>
    <mergeCell ref="H7:I7"/>
  </mergeCells>
  <printOptions horizontalCentered="1"/>
  <pageMargins left="0.1968503937007874" right="0.1968503937007874" top="0.1968503937007874" bottom="0.1968503937007874" header="0.35433070866141736" footer="0.27"/>
  <pageSetup firstPageNumber="232" useFirstPageNumber="1" horizontalDpi="600" verticalDpi="600" orientation="landscape" paperSize="9" scale="80" r:id="rId1"/>
  <headerFooter alignWithMargins="0">
    <oddFooter>&amp;C&amp;P</oddFooter>
  </headerFooter>
  <rowBreaks count="9" manualBreakCount="9">
    <brk id="34" max="10" man="1"/>
    <brk id="63" max="10" man="1"/>
    <brk id="97" max="10" man="1"/>
    <brk id="132" max="10" man="1"/>
    <brk id="167" max="10" man="1"/>
    <brk id="197" max="10" man="1"/>
    <brk id="221" max="10" man="1"/>
    <brk id="250" max="10" man="1"/>
    <brk id="2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140625" defaultRowHeight="12.75"/>
  <cols>
    <col min="8" max="8" width="17.00390625" style="222" bestFit="1" customWidth="1"/>
    <col min="9" max="10" width="16.00390625" style="222" bestFit="1" customWidth="1"/>
    <col min="11" max="11" width="9.140625" style="22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izygmunt</cp:lastModifiedBy>
  <cp:lastPrinted>2013-08-29T08:27:54Z</cp:lastPrinted>
  <dcterms:created xsi:type="dcterms:W3CDTF">2009-01-05T09:23:49Z</dcterms:created>
  <dcterms:modified xsi:type="dcterms:W3CDTF">2013-08-29T08:32:07Z</dcterms:modified>
  <cp:category/>
  <cp:version/>
  <cp:contentType/>
  <cp:contentStatus/>
</cp:coreProperties>
</file>