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Arkusz1" sheetId="1" r:id="rId1"/>
  </sheets>
  <definedNames>
    <definedName name="_xlnm.Print_Area" localSheetId="0">'Arkusz1'!$A$3:$L$258</definedName>
    <definedName name="_xlnm.Print_Titles" localSheetId="0">'Arkusz1'!$10:$12</definedName>
  </definedNames>
  <calcPr fullCalcOnLoad="1"/>
</workbook>
</file>

<file path=xl/sharedStrings.xml><?xml version="1.0" encoding="utf-8"?>
<sst xmlns="http://schemas.openxmlformats.org/spreadsheetml/2006/main" count="434" uniqueCount="222">
  <si>
    <t>OGÓŁEM</t>
  </si>
  <si>
    <t xml:space="preserve">Szkoły podstawowe </t>
  </si>
  <si>
    <t>Gimnazja</t>
  </si>
  <si>
    <t>Szkoły podstawowe specjalne</t>
  </si>
  <si>
    <t xml:space="preserve">Licea ogólnokształcące </t>
  </si>
  <si>
    <t>Licea profilowane</t>
  </si>
  <si>
    <t xml:space="preserve">Szkoły zawodowe </t>
  </si>
  <si>
    <t>Placówki opiekuńczo – wychowawcze</t>
  </si>
  <si>
    <t xml:space="preserve">Domy pomocy społecznej </t>
  </si>
  <si>
    <t xml:space="preserve">Specjalne ośrodki szkolno – wychowawcze </t>
  </si>
  <si>
    <t xml:space="preserve">Internaty i bursy szkolne </t>
  </si>
  <si>
    <t>L.p.</t>
  </si>
  <si>
    <t>Dział</t>
  </si>
  <si>
    <t>Rozdział</t>
  </si>
  <si>
    <t>Nazwa</t>
  </si>
  <si>
    <t>Wydatki</t>
  </si>
  <si>
    <t>MIASTO KIELCE</t>
  </si>
  <si>
    <t>w zł</t>
  </si>
  <si>
    <t>w tym:</t>
  </si>
  <si>
    <t>Przeciwdziałanie alkoholizmowi</t>
  </si>
  <si>
    <t>Drogi publiczne gminne</t>
  </si>
  <si>
    <t>Pozostała działalność</t>
  </si>
  <si>
    <t xml:space="preserve">Przedszkola </t>
  </si>
  <si>
    <t xml:space="preserve">Żłobki  </t>
  </si>
  <si>
    <t>Ośrodki szkolenia, dokształcania i doskonalenia kadr</t>
  </si>
  <si>
    <t>Placówki wychowania pozaszkolnego</t>
  </si>
  <si>
    <t>I.</t>
  </si>
  <si>
    <t>1.</t>
  </si>
  <si>
    <t>II.</t>
  </si>
  <si>
    <t>III.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</si>
  <si>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</si>
  <si>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</si>
  <si>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</si>
  <si>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</si>
  <si>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</si>
  <si>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</si>
  <si>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</si>
  <si>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</si>
  <si>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</si>
  <si>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</si>
  <si>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</si>
  <si>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</si>
  <si>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</si>
  <si>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</si>
  <si>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</si>
  <si>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</si>
  <si>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</si>
  <si>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</si>
  <si>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</si>
  <si>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</si>
  <si>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</si>
  <si>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</si>
  <si>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</si>
  <si>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</si>
  <si>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</si>
  <si>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</si>
  <si>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</si>
  <si>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</si>
  <si>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</si>
  <si>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</si>
  <si>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</si>
  <si>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</si>
  <si>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</si>
  <si>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V.</t>
  </si>
  <si>
    <t>VI.</t>
  </si>
  <si>
    <t>VII.</t>
  </si>
  <si>
    <t>VIII.</t>
  </si>
  <si>
    <t>IV.</t>
  </si>
  <si>
    <t>IX.</t>
  </si>
  <si>
    <t>X.</t>
  </si>
  <si>
    <t>XI.</t>
  </si>
  <si>
    <t>Gimnazjum Nr 3, Kielce ul. Wojewódzka 12</t>
  </si>
  <si>
    <t>Gimnazjum Nr 9, Kielce ul. Naruszewicza 16</t>
  </si>
  <si>
    <t>I Liceum Ogólnokształcące, Kielce ul. Ściegiennego 15</t>
  </si>
  <si>
    <t>II Liceum Ogólnokształcące, Kielce ul. Śniadeckich 9</t>
  </si>
  <si>
    <t>Zespół Szkół Ogólnokształcących Specjalnych Nr 17, Kielce ul. Urzędnicza 16</t>
  </si>
  <si>
    <t>III Liceum Ogólnokształcące, Kielce ul. Jagiellońska 4</t>
  </si>
  <si>
    <t>V Liceum Ogólnokształcące, Kielce ul. Toporowskiego 96</t>
  </si>
  <si>
    <t>VI Liceum Ogólnokształcące, Kielce ul. Gagarina 5</t>
  </si>
  <si>
    <t>Zespół Szkół Mechaniczno-Ekonomicznych, Kielce ul. Jagiellońska 32</t>
  </si>
  <si>
    <t>Zespół Szkół Przemysłu Spożywczego, Kielce ul. Zagórska 14</t>
  </si>
  <si>
    <t>Zespół Szkół Elektrycznych, Kielce ul. Niska 6</t>
  </si>
  <si>
    <t>Zespół Szkół Zawodowych Nr 1, Kielce ul. Zgoda 31</t>
  </si>
  <si>
    <t>Placówka Opiekuńczo – Wychowawcze Nr 1, Kielce ul. Toporowskiego 12</t>
  </si>
  <si>
    <t>Dom Pomocy Społecznej im. F. Malskiej, Kielce ul. Tarnowska 10</t>
  </si>
  <si>
    <t>Zespół Placówek Szkolno-Wychowawczych, Kielce ul. Jagiellońska 30</t>
  </si>
  <si>
    <t xml:space="preserve">Miejski Zarząd Dróg, Kielce ul. Prendowskiej 7  </t>
  </si>
  <si>
    <t>Szkoła Podstawowa Nr 2, Kielce ul. Kościuszki 5</t>
  </si>
  <si>
    <t>Szkoła Podstawowa Nr 4, Kielce ul. Warszawska 340</t>
  </si>
  <si>
    <t>Szkoła Podstawowa Nr 5, Kielce ul. Wróbla 5</t>
  </si>
  <si>
    <t>Szkoła Podstawowa Nr 7, Kielce ul. Szkolna 29</t>
  </si>
  <si>
    <t>Szkoła Podstawowa Nr 18, Kielce ul. B. Chrobrego 105</t>
  </si>
  <si>
    <t>Szkoła Podstawowa Nr 19, Kielce ul. Targowa 3</t>
  </si>
  <si>
    <t>Szkoła Podstawowa Nr 27, Kielce ul. Toporowskiego 96</t>
  </si>
  <si>
    <t>Szkoła Podstawowa Nr 28, Kielce ul. Szymanowskiego 5</t>
  </si>
  <si>
    <t>Przedszkole Samorządowe Nr 4, Kielce ul. Kujawska 21</t>
  </si>
  <si>
    <t>Przedszkole Samorządowe Nr 6, Kielce ul. Bukowa 8</t>
  </si>
  <si>
    <t>Przedszkole Samorządowe Nr 8, Kielce ul. Żółkiewskiego 38</t>
  </si>
  <si>
    <t>Przedszkole Samorządowe Nr 9, Kielce ul. Orkana 32</t>
  </si>
  <si>
    <t>Przedszkole Samorządowe Nr 13, Kielce ul. Kapitulna 2</t>
  </si>
  <si>
    <t>Przedszkole Samorządowe Nr 14, Kielce ul. Kalcytowa 15</t>
  </si>
  <si>
    <t>Przedszkole Samorządowe Nr 16, Kielce ul. Nowy Świat 34</t>
  </si>
  <si>
    <t>Przedszkole Samorządowe Nr 18, Kielce ul. Malików 3</t>
  </si>
  <si>
    <t>Przedszkole Samorządowe Nr 20, Kielce ul. Chęcińska 3</t>
  </si>
  <si>
    <t>Przedszkole Samorządowe Nr 22, Kielce ul. Chrobrego 110</t>
  </si>
  <si>
    <t>Przedszkole Samorządowe Nr 23, Kielce ul. Fabryczna 6</t>
  </si>
  <si>
    <t>Przedszkole Samorządowe Nr 24, Kielce ul. Chopina 3</t>
  </si>
  <si>
    <t>Przedszkole Samorządowe Nr 26, Kielce ul. Piekoszowska 42</t>
  </si>
  <si>
    <t>Przedszkole Samorządowe Nr 28, Kielce ul. Różana 12</t>
  </si>
  <si>
    <t>Przedszkole Samorządowe Nr 29, Kielce ul. Chałubińskiego 32</t>
  </si>
  <si>
    <t>Przedszkole Samorządowe Nr 30, Kielce ul. Wielkopolska 15</t>
  </si>
  <si>
    <t>Przedszkole Samorządowe Nr 31, Kielce ul. Dąbrówki 38</t>
  </si>
  <si>
    <t>Przedszkole Samorządowe Nr 32, Kielce ul. Kasprowicza 5</t>
  </si>
  <si>
    <t>Przedszkole Samorządowe Nr 33, Kielce ul. Romualda 6</t>
  </si>
  <si>
    <t>Przedszkole Samorządowe Nr 34, Kielce ul. Kowalczewskiego 9</t>
  </si>
  <si>
    <t>Przedszkole Samorządowe Nr 35, Kielce ul. Orkana 13</t>
  </si>
  <si>
    <t>Przedszkole Samorządowe Nr 36, Kielce ul. Wojska Polskiego 254</t>
  </si>
  <si>
    <t>Przedszkole Samorządowe Nr 42, Kielce ul. Orzeszkowej 26</t>
  </si>
  <si>
    <t>Przedszkole Samorządowe Nr 43, Kielce ul. Astronautów 5</t>
  </si>
  <si>
    <t>Żłobek Samorządowy Nr 5, Kielce ul. Piekoszowska 49</t>
  </si>
  <si>
    <t>Żłobek Samorządowy Nr 12, Kielce ul. Gałczyńskiego 7</t>
  </si>
  <si>
    <t>Żłobek Samorządowy Nr 13, Kielce ul. Romualda 8</t>
  </si>
  <si>
    <t>Żłobek Samorządowy Nr 15, Kielce ul. Struga 6</t>
  </si>
  <si>
    <t>A. ZADANIA  GMINY</t>
  </si>
  <si>
    <t>Gimnazjum Nr 7, Kielce ul. Krzyżanowskiej 8</t>
  </si>
  <si>
    <t>B. ZADANIA POWIATU</t>
  </si>
  <si>
    <t>Zespół Szkół Ponadgimnazjalnych Nr 1, Kielce ul. Jagiellońska 90</t>
  </si>
  <si>
    <t xml:space="preserve">Szkolne schroniska młodzieżowe </t>
  </si>
  <si>
    <t>Szkoła Podstawowa Nr 1, Kielce ul. Staffa 7</t>
  </si>
  <si>
    <t xml:space="preserve">Szkoła Podstawowa Nr 25, Kielce ul. Jurajska 7 </t>
  </si>
  <si>
    <t>Szkoła Podstawowa Nr 34, Kielce ul. A. Naruszewicza 25</t>
  </si>
  <si>
    <t>Zespół Szkół Ogólnokształcących INTEGRACYJNYCH Nr 4, Kielce ul. Jasna 20/22</t>
  </si>
  <si>
    <t>Zespół Szkół Ogólnokształcących Nr 5, Kielce ul. Wspólna 17</t>
  </si>
  <si>
    <t>Zespół Szkół Ogólnokształcących Nr 6, Kielce ul. Leszczyńska 8</t>
  </si>
  <si>
    <t xml:space="preserve">Zespół Szkół Ogólnokształcących Nr 8, Kielce ul. Górników Staszicowskich 22 A </t>
  </si>
  <si>
    <t>Zespół Szkół Ogólnokształcących Nr 10, Kielce ul. Gagarina 3</t>
  </si>
  <si>
    <t>Zespół Szkół Ogólnokształcących Nr 11, Kielce ul. Łanowa 68</t>
  </si>
  <si>
    <t>Zespół Szkół Ogólnokształcących Nr 12, Kielce ul. Kujawska 18</t>
  </si>
  <si>
    <t>Zespół Szkół Ogólnokształcących Nr 15, Kielce ul. Krzemionkowa 1</t>
  </si>
  <si>
    <t>Zespół Szkół Ogólnokształcących Nr 16, Kielce Oś. Barwinek 31</t>
  </si>
  <si>
    <t>Zespół Szkół Ogólnokształcących Nr 26, Kielce ul. A. Dygasińskiego 6</t>
  </si>
  <si>
    <t>Przedszkole Samorządowe Nr 1, Kielce ul.C. K. Norwida 5</t>
  </si>
  <si>
    <t>Przedszkole Samorządowe Nr 2, Kielce ul. Sowia 1 b</t>
  </si>
  <si>
    <t>Przedszkole Samorządowe Nr 3, Kielce Oś. Barwinek 33</t>
  </si>
  <si>
    <t>Przedszkole Samorządowe Nr 19, Kielce Oś. Na Stoku 98</t>
  </si>
  <si>
    <t>Przedszkole Samorządowe Nr 21, Kielce ul. Krakowska 15 A</t>
  </si>
  <si>
    <t>Przedszkole Samorządowe Nr 25, Kielce ul. Wojewódzka 12 b</t>
  </si>
  <si>
    <t>INTEGRACYJNE Przedszkole Samorządowe Nr 27, Kielce ul. Toporowskiego 11 a</t>
  </si>
  <si>
    <t>Przedszkole Samorządowe Nr 39, Kielce Oś. Barwinek 31</t>
  </si>
  <si>
    <t xml:space="preserve">Gimnazjum Nr 1, Kielce ul. Zimna 16 </t>
  </si>
  <si>
    <t>Szkoła Podstawowa Nr 1, Kielce ul.L. Staffa 7</t>
  </si>
  <si>
    <t>Szkoła Podstawowa Nr 25, Kielce ul. Jurajska7</t>
  </si>
  <si>
    <t>Zespół Szkół Ogólnokształcących Integracyjnych Nr 4, Kielce ul. Jasna 20/22</t>
  </si>
  <si>
    <t>Zespół Szkół Ogólnokształcących Nr 8, Kielce ul. Górników Staszicowskich 22 A</t>
  </si>
  <si>
    <t xml:space="preserve">Gimnazjum Nr 7, Kielce ul. Krzyżanowskiej 8 </t>
  </si>
  <si>
    <t xml:space="preserve">Specjalny Ośrodek Szkolno-Wychowawczy Nr 2, Kielce ul. Kryształowa 6 </t>
  </si>
  <si>
    <t xml:space="preserve">Zespół Szkół Ponadpodstawowych Nr 2, Kielce ul. Radiowa 1 </t>
  </si>
  <si>
    <t>Zespół Szkół Informatycznych, Kielce ul. J. Hauke Bosaka 1</t>
  </si>
  <si>
    <t>Zespół Szkół Ponadgimnazjalnych Nr 1, Kielce ul. Jagiellońka 90</t>
  </si>
  <si>
    <t>Zespół Szkół Ponadgimnazjalnych Nr 2, Kielce ul. Aleja Legionów 4</t>
  </si>
  <si>
    <t>Zespół Szkół Ekonomicznych im. Mikołaja Kopernika, Kielce ul. Kopernika 8</t>
  </si>
  <si>
    <t>Zespół Szkół Ekonomicznych im. Oskara Langego, Kielce ul. Langiewicza 18</t>
  </si>
  <si>
    <t>Zespół Szkół Zawodowych Nr 3, Kielce ul. Jagiellonska 28</t>
  </si>
  <si>
    <t>Specjalny Ośrodek Szkolno-Wychowawczy Nr 1, Kielce ul. Warszawska 96</t>
  </si>
  <si>
    <t>Miejski Szkolny Ośrodek Sportowy, Kielce ul. Prosta 57</t>
  </si>
  <si>
    <t>Szkolne Schronisko Młodzieżowe Nr 1, Kielce ul. Szymanowskiego 5</t>
  </si>
  <si>
    <t>Zespół Placówek Opiekuńczo-Wychowawczych "Dobra Chata" Kielce ul. Sandomierska 126</t>
  </si>
  <si>
    <t>DOCHODÓW  WŁASNYCH  JEDNOSTEK  BUDŻETOWYCH</t>
  </si>
  <si>
    <t>XII.</t>
  </si>
  <si>
    <t>-</t>
  </si>
  <si>
    <t>Przychody</t>
  </si>
  <si>
    <t xml:space="preserve"> </t>
  </si>
  <si>
    <t>plan</t>
  </si>
  <si>
    <t>wykonanie</t>
  </si>
  <si>
    <t>Dom dla Matek z Małoletnimi Dziećmi i Kobiet w Ciąży</t>
  </si>
  <si>
    <t>XIII.</t>
  </si>
  <si>
    <t>Zespół Szkół Ogólnokształcących Nr 16, Kielce ul. Barwinek 31</t>
  </si>
  <si>
    <t>Ośrodki adopcyjno-opiekuńcze</t>
  </si>
  <si>
    <t>Ośrodki wsparcia</t>
  </si>
  <si>
    <t xml:space="preserve">PRZYCHODY  I  WYDATKI </t>
  </si>
  <si>
    <t>Zespół Szkół Ogólnokształcących Specjalnych Nr 17</t>
  </si>
  <si>
    <t>XIV.</t>
  </si>
  <si>
    <t>XV.</t>
  </si>
  <si>
    <t>Młodzieżowe ośrodki wychowawcze</t>
  </si>
  <si>
    <t>Placówka Opieki Doraźnej Azyl, ul. Kołłątaja 4</t>
  </si>
  <si>
    <t>Szkoła Podstawowa Nr 33, Kielce ul. Piłsudskiego 42</t>
  </si>
  <si>
    <t>Przedszkole Samorządowe Nr 5, Kielce Al.. Solidarności  67</t>
  </si>
  <si>
    <t>Przedszkole Samorządowe Nr 40, Kielce ul.Piłsudskiego 30</t>
  </si>
  <si>
    <t>Zespół Szkół Ogólnokształcących Nr 14, Kielce Al. Solidarności  53</t>
  </si>
  <si>
    <t>Świętokrzyskie Centrum Profilaktyki i Edukacji, Kielce Al.. Solidarności 65</t>
  </si>
  <si>
    <t>Szkoła Podstawowa Nr 33, Kielce ul. Piłsudskiego  42</t>
  </si>
  <si>
    <t>Zespół Szkół Ogólnokształcących Nr 14, Kielce Al.. Solidarności 53</t>
  </si>
  <si>
    <t>Samorządowy Ośrodek Doradztwa Metodycznego i Doskonalenia Nauczycieli, Kielce ul. Piłsudskiego 42</t>
  </si>
  <si>
    <t>Stołówki szkolne</t>
  </si>
  <si>
    <t>Zespół Szkół Ogólnokształcących  Nr 18 Specjalnych dla Dzieci Przewlekle Chorych przy Wojewódzkim Specjalistycznym Szpitalu Dziecięcym</t>
  </si>
  <si>
    <t>Dom Pomocy Społecznej im. Św. Brata Alberta, ul. Żeromskiego</t>
  </si>
  <si>
    <t>Rehabilitacja zawodowa i społeczna osób niepełnosprawnych</t>
  </si>
  <si>
    <t>XVI.</t>
  </si>
  <si>
    <t>Specjalny Ośrodek Szkolno-Wychowawczy Nr 2, Kielce ul. Kryształowa 6</t>
  </si>
  <si>
    <t>Młodzieżowy Ośrodek Wychowawczy, Kielce ul. Dobromyśl 44</t>
  </si>
  <si>
    <t>%                       /6:5/</t>
  </si>
  <si>
    <t>%                          /9:8/</t>
  </si>
  <si>
    <t>Gimnazjum Nr 13, Kielce ul. Górnicza 64</t>
  </si>
  <si>
    <t>Zespół Szkół Ogólnokształcących Nr 27, ul. Prosta 27a</t>
  </si>
  <si>
    <t>Dom Dla Dzieci, Oś. Na Stoku 42a</t>
  </si>
  <si>
    <t>Geopark Kielce, Kielce ul. Strycharska 6</t>
  </si>
  <si>
    <t>Zespół Szkół Ogólnokształcących Nr 27, Kielce ul. Toporowskiego 96</t>
  </si>
  <si>
    <t>Miejski Ośrodek Pomocy Rodzinie, Kielce ul. Studzienna 2</t>
  </si>
  <si>
    <t>Ośrodek Adopcyjno - Opiekuńczy, Kielce ul. Mickiewicza 10</t>
  </si>
  <si>
    <t>Dom Pomocy Społecznej im. Św. Brata Alberta, ul. Żeromskiego 4/6</t>
  </si>
  <si>
    <t xml:space="preserve">Stan środków obrotowych na początek roku  </t>
  </si>
  <si>
    <t>Kolonie i obozy oraz inne formy wypoczynku dzieci i młodzieży szkolnej a także szkolenia młodzieży</t>
  </si>
  <si>
    <t>Dom Pomocy Społecznej im. Jana Pawła II, Kielce ul. Jagiellońska 76</t>
  </si>
  <si>
    <t>Zespół Szkół Ogólnokształcących Nr 29, Kielce ul. Zimna 16</t>
  </si>
  <si>
    <t>Zespół Szkół Ogólnokształcących Nr 28, Kielce ul. Wróbla 5</t>
  </si>
  <si>
    <t>Zespół Szkół Ogólnokształcących  Nr 28, Kielce ul. Wróbla 5</t>
  </si>
  <si>
    <t>Szkoła Podstawowa Nr 2, Kielce ul. Kościuszki 6</t>
  </si>
  <si>
    <t>Szkoła Podstawowa Nr 8, Kielce ul. Jana Karskiego 26</t>
  </si>
  <si>
    <t>Przedszkole Samorządowe Nr 39, Kielce ul.. Barwinek 31</t>
  </si>
  <si>
    <t>Tabela Nr 13</t>
  </si>
  <si>
    <t>Stan środków obrotowych na 30.06.2010r.</t>
  </si>
  <si>
    <t>Młodzieżowy Dom Kultury, Kielce ul. Kozia 10A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</si>
</sst>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  <numFmt numFmtId="166" formatCode="#,##0.0_ ;\-#,##0.0\ "/>
    <numFmt numFmtId="167" formatCode="#,##0_ ;\-#,##0\ "/>
    <numFmt numFmtId="168" formatCode="[$-415]d\ mmmm\ yyyy"/>
    <numFmt numFmtId="169" formatCode="_-* #,##0.000\ _z_ł_-;\-* #,##0.000\ _z_ł_-;_-* &quot;-&quot;???\ _z_ł_-;_-@_-"/>
    <numFmt numFmtId="170" formatCode="_-* #,##0.0000000\ _z_ł_-;\-* #,##0.0000000\ _z_ł_-;_-* &quot;-&quot;???????\ _z_ł_-;_-@_-"/>
    <numFmt numFmtId="171" formatCode="_-* #,##0.000000\ _z_ł_-;\-* #,##0.000000\ _z_ł_-;_-* &quot;-&quot;??????\ _z_ł_-;_-@_-"/>
    <numFmt numFmtId="172" formatCode="0.0%"/>
    <numFmt numFmtId="173" formatCode="_-* #,##0.0\ _z_ł_-;\-* #,##0.0\ _z_ł_-;_-* &quot;-&quot;\ _z_ł_-;_-@_-"/>
    <numFmt numFmtId="174" formatCode="_-* #,##0.00\ _z_ł_-;\-* #,##0.00\ _z_ł_-;_-* &quot;-&quot;\ _z_ł_-;_-@_-"/>
    <numFmt numFmtId="175" formatCode="#,##0.0"/>
    <numFmt numFmtId="176" formatCode="0.0"/>
    <numFmt numFmtId="177" formatCode="0_ ;\-0\ "/>
    <numFmt numFmtId="178" formatCode="#,##0.000"/>
    <numFmt numFmtId="179" formatCode="0.00_ ;\-0.00\ "/>
  </numFmts>
  <fonts count="52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3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1" fontId="14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" fillId="0" borderId="21" xfId="0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41" fontId="14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 wrapText="1"/>
    </xf>
    <xf numFmtId="4" fontId="13" fillId="0" borderId="26" xfId="0" applyNumberFormat="1" applyFont="1" applyFill="1" applyBorder="1" applyAlignment="1">
      <alignment vertical="center" wrapText="1"/>
    </xf>
    <xf numFmtId="4" fontId="13" fillId="0" borderId="26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left" vertical="center" wrapText="1"/>
    </xf>
    <xf numFmtId="174" fontId="1" fillId="0" borderId="28" xfId="0" applyNumberFormat="1" applyFont="1" applyFill="1" applyBorder="1" applyAlignment="1">
      <alignment horizontal="right" vertical="center"/>
    </xf>
    <xf numFmtId="174" fontId="2" fillId="0" borderId="28" xfId="0" applyNumberFormat="1" applyFont="1" applyFill="1" applyBorder="1" applyAlignment="1">
      <alignment horizontal="right" vertical="center"/>
    </xf>
    <xf numFmtId="174" fontId="14" fillId="0" borderId="29" xfId="0" applyNumberFormat="1" applyFont="1" applyFill="1" applyBorder="1" applyAlignment="1">
      <alignment horizontal="right" vertical="center" wrapText="1"/>
    </xf>
    <xf numFmtId="174" fontId="14" fillId="0" borderId="30" xfId="0" applyNumberFormat="1" applyFont="1" applyFill="1" applyBorder="1" applyAlignment="1">
      <alignment horizontal="right" vertical="center" wrapText="1"/>
    </xf>
    <xf numFmtId="174" fontId="2" fillId="0" borderId="3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left" vertical="center" indent="3"/>
    </xf>
    <xf numFmtId="4" fontId="14" fillId="0" borderId="12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4" fontId="13" fillId="0" borderId="28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/>
    </xf>
    <xf numFmtId="4" fontId="13" fillId="0" borderId="31" xfId="0" applyNumberFormat="1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wrapText="1"/>
    </xf>
    <xf numFmtId="41" fontId="14" fillId="0" borderId="12" xfId="0" applyNumberFormat="1" applyFont="1" applyFill="1" applyBorder="1" applyAlignment="1">
      <alignment horizontal="right" wrapText="1"/>
    </xf>
    <xf numFmtId="174" fontId="14" fillId="0" borderId="29" xfId="0" applyNumberFormat="1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4" fillId="0" borderId="30" xfId="0" applyNumberFormat="1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7" fillId="0" borderId="33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horizontal="right" vertical="center"/>
    </xf>
    <xf numFmtId="1" fontId="9" fillId="0" borderId="33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79" fontId="14" fillId="0" borderId="30" xfId="0" applyNumberFormat="1" applyFont="1" applyFill="1" applyBorder="1" applyAlignment="1">
      <alignment horizontal="right" vertical="center" wrapText="1"/>
    </xf>
    <xf numFmtId="164" fontId="14" fillId="0" borderId="29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wrapText="1"/>
    </xf>
    <xf numFmtId="4" fontId="11" fillId="35" borderId="16" xfId="0" applyNumberFormat="1" applyFont="1" applyFill="1" applyBorder="1" applyAlignment="1">
      <alignment vertical="center"/>
    </xf>
    <xf numFmtId="3" fontId="11" fillId="35" borderId="16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/>
    </xf>
    <xf numFmtId="0" fontId="11" fillId="35" borderId="16" xfId="0" applyFont="1" applyFill="1" applyBorder="1" applyAlignment="1">
      <alignment vertical="center"/>
    </xf>
    <xf numFmtId="0" fontId="11" fillId="35" borderId="16" xfId="0" applyFont="1" applyFill="1" applyBorder="1" applyAlignment="1">
      <alignment vertical="center" wrapText="1"/>
    </xf>
    <xf numFmtId="4" fontId="11" fillId="35" borderId="16" xfId="0" applyNumberFormat="1" applyFont="1" applyFill="1" applyBorder="1" applyAlignment="1">
      <alignment horizontal="right" vertical="center"/>
    </xf>
    <xf numFmtId="172" fontId="1" fillId="35" borderId="4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8" fillId="31" borderId="17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 wrapText="1"/>
    </xf>
    <xf numFmtId="4" fontId="8" fillId="31" borderId="10" xfId="0" applyNumberFormat="1" applyFont="1" applyFill="1" applyBorder="1" applyAlignment="1">
      <alignment horizontal="right" vertical="center"/>
    </xf>
    <xf numFmtId="3" fontId="8" fillId="31" borderId="10" xfId="0" applyNumberFormat="1" applyFont="1" applyFill="1" applyBorder="1" applyAlignment="1">
      <alignment horizontal="right" vertical="center"/>
    </xf>
    <xf numFmtId="4" fontId="8" fillId="31" borderId="10" xfId="0" applyNumberFormat="1" applyFont="1" applyFill="1" applyBorder="1" applyAlignment="1">
      <alignment vertical="center"/>
    </xf>
    <xf numFmtId="172" fontId="1" fillId="31" borderId="12" xfId="0" applyNumberFormat="1" applyFont="1" applyFill="1" applyBorder="1" applyAlignment="1">
      <alignment horizontal="right" vertical="center"/>
    </xf>
    <xf numFmtId="0" fontId="8" fillId="31" borderId="19" xfId="0" applyFont="1" applyFill="1" applyBorder="1" applyAlignment="1">
      <alignment vertical="center"/>
    </xf>
    <xf numFmtId="0" fontId="8" fillId="31" borderId="12" xfId="0" applyFont="1" applyFill="1" applyBorder="1" applyAlignment="1">
      <alignment vertical="center"/>
    </xf>
    <xf numFmtId="0" fontId="8" fillId="31" borderId="12" xfId="0" applyFont="1" applyFill="1" applyBorder="1" applyAlignment="1">
      <alignment vertical="center" wrapText="1"/>
    </xf>
    <xf numFmtId="4" fontId="13" fillId="31" borderId="12" xfId="0" applyNumberFormat="1" applyFont="1" applyFill="1" applyBorder="1" applyAlignment="1">
      <alignment vertical="center" wrapText="1"/>
    </xf>
    <xf numFmtId="3" fontId="13" fillId="31" borderId="12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2"/>
  <sheetViews>
    <sheetView tabSelected="1" zoomScaleSheetLayoutView="100" zoomScalePageLayoutView="0" workbookViewId="0" topLeftCell="B166">
      <selection activeCell="B183" sqref="B183:L183"/>
    </sheetView>
  </sheetViews>
  <sheetFormatPr defaultColWidth="9.00390625" defaultRowHeight="12.75"/>
  <cols>
    <col min="1" max="1" width="5.875" style="4" hidden="1" customWidth="1"/>
    <col min="2" max="2" width="5.875" style="4" customWidth="1"/>
    <col min="3" max="3" width="8.375" style="4" customWidth="1"/>
    <col min="4" max="4" width="62.125" style="5" customWidth="1"/>
    <col min="5" max="5" width="16.75390625" style="97" customWidth="1"/>
    <col min="6" max="6" width="14.375" style="4" customWidth="1"/>
    <col min="7" max="7" width="19.00390625" style="81" customWidth="1"/>
    <col min="8" max="8" width="11.00390625" style="53" customWidth="1"/>
    <col min="9" max="9" width="13.875" style="4" customWidth="1"/>
    <col min="10" max="10" width="17.00390625" style="81" customWidth="1"/>
    <col min="11" max="11" width="9.75390625" style="53" customWidth="1"/>
    <col min="12" max="12" width="16.75390625" style="97" customWidth="1"/>
    <col min="13" max="13" width="10.375" style="10" bestFit="1" customWidth="1"/>
    <col min="14" max="14" width="12.375" style="4" customWidth="1"/>
    <col min="15" max="16" width="13.00390625" style="4" customWidth="1"/>
    <col min="17" max="16384" width="9.125" style="4" customWidth="1"/>
  </cols>
  <sheetData>
    <row r="1" spans="6:13" ht="15.75">
      <c r="F1" s="7"/>
      <c r="G1" s="79"/>
      <c r="H1" s="159"/>
      <c r="I1" s="8"/>
      <c r="J1" s="98"/>
      <c r="K1" s="175"/>
      <c r="L1" s="83"/>
      <c r="M1" s="6"/>
    </row>
    <row r="2" spans="6:12" ht="15.75">
      <c r="F2" s="9"/>
      <c r="G2" s="80"/>
      <c r="H2" s="28"/>
      <c r="I2" s="9"/>
      <c r="J2" s="80"/>
      <c r="K2" s="28"/>
      <c r="L2" s="84"/>
    </row>
    <row r="3" spans="1:12" ht="12.75" customHeight="1">
      <c r="A3" s="236" t="s">
        <v>16</v>
      </c>
      <c r="B3" s="236"/>
      <c r="C3" s="236"/>
      <c r="D3" s="11"/>
      <c r="I3" s="234" t="s">
        <v>219</v>
      </c>
      <c r="J3" s="235"/>
      <c r="K3" s="235"/>
      <c r="L3" s="235"/>
    </row>
    <row r="4" spans="9:12" ht="12.75" customHeight="1">
      <c r="I4" s="237"/>
      <c r="J4" s="237"/>
      <c r="K4" s="237"/>
      <c r="L4" s="237"/>
    </row>
    <row r="5" spans="9:12" ht="4.5" customHeight="1">
      <c r="I5" s="12"/>
      <c r="J5" s="99"/>
      <c r="K5" s="176"/>
      <c r="L5" s="85"/>
    </row>
    <row r="6" spans="1:12" ht="16.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ht="15.75">
      <c r="A7" s="238" t="s">
        <v>179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5.75">
      <c r="A8" s="238" t="s">
        <v>167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ht="15" customHeight="1" thickBot="1">
      <c r="L9" s="86" t="s">
        <v>17</v>
      </c>
    </row>
    <row r="10" spans="1:13" s="14" customFormat="1" ht="75.75" customHeight="1" thickTop="1">
      <c r="A10" s="230" t="s">
        <v>11</v>
      </c>
      <c r="B10" s="222" t="s">
        <v>12</v>
      </c>
      <c r="C10" s="240" t="s">
        <v>13</v>
      </c>
      <c r="D10" s="228" t="s">
        <v>14</v>
      </c>
      <c r="E10" s="232" t="s">
        <v>210</v>
      </c>
      <c r="F10" s="224" t="s">
        <v>170</v>
      </c>
      <c r="G10" s="225"/>
      <c r="H10" s="228" t="s">
        <v>200</v>
      </c>
      <c r="I10" s="224" t="s">
        <v>15</v>
      </c>
      <c r="J10" s="225"/>
      <c r="K10" s="228" t="s">
        <v>201</v>
      </c>
      <c r="L10" s="226" t="s">
        <v>220</v>
      </c>
      <c r="M10" s="13"/>
    </row>
    <row r="11" spans="1:13" s="14" customFormat="1" ht="18.75" customHeight="1" thickBot="1">
      <c r="A11" s="231"/>
      <c r="B11" s="223"/>
      <c r="C11" s="241"/>
      <c r="D11" s="229"/>
      <c r="E11" s="233"/>
      <c r="F11" s="15" t="s">
        <v>172</v>
      </c>
      <c r="G11" s="82" t="s">
        <v>173</v>
      </c>
      <c r="H11" s="229"/>
      <c r="I11" s="15" t="s">
        <v>172</v>
      </c>
      <c r="J11" s="82" t="s">
        <v>173</v>
      </c>
      <c r="K11" s="229"/>
      <c r="L11" s="227"/>
      <c r="M11" s="13"/>
    </row>
    <row r="12" spans="1:13" s="20" customFormat="1" ht="13.5" customHeight="1" thickBot="1" thickTop="1">
      <c r="A12" s="192">
        <v>1</v>
      </c>
      <c r="B12" s="16">
        <v>1</v>
      </c>
      <c r="C12" s="17">
        <v>2</v>
      </c>
      <c r="D12" s="18">
        <v>3</v>
      </c>
      <c r="E12" s="143">
        <v>4</v>
      </c>
      <c r="F12" s="18">
        <v>5</v>
      </c>
      <c r="G12" s="122">
        <v>6</v>
      </c>
      <c r="H12" s="160">
        <v>7</v>
      </c>
      <c r="I12" s="18">
        <v>8</v>
      </c>
      <c r="J12" s="182">
        <v>9</v>
      </c>
      <c r="K12" s="177">
        <v>10</v>
      </c>
      <c r="L12" s="183">
        <v>11</v>
      </c>
      <c r="M12" s="19"/>
    </row>
    <row r="13" spans="1:13" s="22" customFormat="1" ht="19.5" thickTop="1">
      <c r="A13" s="193"/>
      <c r="B13" s="217"/>
      <c r="C13" s="218"/>
      <c r="D13" s="219" t="s">
        <v>0</v>
      </c>
      <c r="E13" s="220">
        <f>E14+E183</f>
        <v>3883956.3200000003</v>
      </c>
      <c r="F13" s="215">
        <f>F14+F183</f>
        <v>24666401</v>
      </c>
      <c r="G13" s="214">
        <f>G14+G183</f>
        <v>11914674.15</v>
      </c>
      <c r="H13" s="221">
        <f>G13/F13</f>
        <v>0.48303253279633296</v>
      </c>
      <c r="I13" s="215">
        <f>I14+I183</f>
        <v>27177928</v>
      </c>
      <c r="J13" s="220">
        <f>J14+J183</f>
        <v>8897332.1</v>
      </c>
      <c r="K13" s="221">
        <f>J13/I13</f>
        <v>0.32737345172155874</v>
      </c>
      <c r="L13" s="220">
        <f>E13+G13-J13</f>
        <v>6901298.370000001</v>
      </c>
      <c r="M13" s="21">
        <f>(L13+I13)-(F13+E13)</f>
        <v>5528869.0500000045</v>
      </c>
    </row>
    <row r="14" spans="1:13" s="23" customFormat="1" ht="16.5">
      <c r="A14" s="194"/>
      <c r="B14" s="242"/>
      <c r="C14" s="243"/>
      <c r="D14" s="244" t="s">
        <v>123</v>
      </c>
      <c r="E14" s="245">
        <f>E15+E18+E21+E50+E86+E159+E165+E97+E162+E171</f>
        <v>2808111.1200000006</v>
      </c>
      <c r="F14" s="246">
        <f>F15+F18+F21+F50+F86+F159+F165+F97+F162+F171</f>
        <v>19941627</v>
      </c>
      <c r="G14" s="247">
        <f>G15+G18+G21+G50+G86+G159+G165+G97+G162+G171</f>
        <v>9714414.2</v>
      </c>
      <c r="H14" s="248">
        <f aca="true" t="shared" si="0" ref="H14:H80">G14/F14</f>
        <v>0.48714250848238205</v>
      </c>
      <c r="I14" s="246">
        <f>I15+I18+I21+I50+I86+I159+I165+I97+I162+I171</f>
        <v>21814081</v>
      </c>
      <c r="J14" s="245">
        <f>J15+J18+J21+J50+J86+J159+J165+J97+J162+J171</f>
        <v>7162865.52</v>
      </c>
      <c r="K14" s="248">
        <f aca="true" t="shared" si="1" ref="K14:K80">J14/I14</f>
        <v>0.3283597195774601</v>
      </c>
      <c r="L14" s="245">
        <f>E14+G14-J14</f>
        <v>5359659.800000001</v>
      </c>
      <c r="M14" s="21">
        <f aca="true" t="shared" si="2" ref="M14:M80">(L14+I14)-(F14+E14)</f>
        <v>4424002.68</v>
      </c>
    </row>
    <row r="15" spans="1:18" s="28" customFormat="1" ht="15.75">
      <c r="A15" s="195" t="s">
        <v>26</v>
      </c>
      <c r="B15" s="24">
        <v>600</v>
      </c>
      <c r="C15" s="25">
        <v>60016</v>
      </c>
      <c r="D15" s="26" t="s">
        <v>20</v>
      </c>
      <c r="E15" s="105">
        <f>SUM(E16:E17)</f>
        <v>699518.59</v>
      </c>
      <c r="F15" s="1">
        <f>SUM(F16:F17)</f>
        <v>6500000</v>
      </c>
      <c r="G15" s="123">
        <f>SUM(G16:G17)</f>
        <v>4203926.39</v>
      </c>
      <c r="H15" s="162">
        <f t="shared" si="0"/>
        <v>0.6467579061538461</v>
      </c>
      <c r="I15" s="1">
        <f>SUM(I16:I17)</f>
        <v>6483000</v>
      </c>
      <c r="J15" s="105">
        <f>SUM(J16:J17)</f>
        <v>1677887.97</v>
      </c>
      <c r="K15" s="162">
        <f t="shared" si="1"/>
        <v>0.258813507635354</v>
      </c>
      <c r="L15" s="87">
        <f>E15+G15-J15</f>
        <v>3225557.01</v>
      </c>
      <c r="M15" s="21">
        <f t="shared" si="2"/>
        <v>2509038.42</v>
      </c>
      <c r="N15" s="27"/>
      <c r="O15" s="27"/>
      <c r="P15" s="27"/>
      <c r="Q15" s="27"/>
      <c r="R15" s="27"/>
    </row>
    <row r="16" spans="1:13" s="28" customFormat="1" ht="13.5" customHeight="1">
      <c r="A16" s="196"/>
      <c r="B16" s="29"/>
      <c r="C16" s="30"/>
      <c r="D16" s="31" t="s">
        <v>18</v>
      </c>
      <c r="E16" s="106"/>
      <c r="F16" s="2"/>
      <c r="G16" s="124"/>
      <c r="H16" s="163"/>
      <c r="I16" s="2"/>
      <c r="J16" s="129"/>
      <c r="K16" s="163"/>
      <c r="L16" s="88"/>
      <c r="M16" s="21">
        <f t="shared" si="2"/>
        <v>0</v>
      </c>
    </row>
    <row r="17" spans="1:18" s="28" customFormat="1" ht="15.75">
      <c r="A17" s="197" t="s">
        <v>27</v>
      </c>
      <c r="B17" s="32">
        <v>600</v>
      </c>
      <c r="C17" s="33">
        <v>60016</v>
      </c>
      <c r="D17" s="34" t="s">
        <v>86</v>
      </c>
      <c r="E17" s="107">
        <v>699518.59</v>
      </c>
      <c r="F17" s="3">
        <v>6500000</v>
      </c>
      <c r="G17" s="125">
        <v>4203926.39</v>
      </c>
      <c r="H17" s="164">
        <f t="shared" si="0"/>
        <v>0.6467579061538461</v>
      </c>
      <c r="I17" s="3">
        <v>6483000</v>
      </c>
      <c r="J17" s="130">
        <v>1677887.97</v>
      </c>
      <c r="K17" s="178">
        <f t="shared" si="1"/>
        <v>0.258813507635354</v>
      </c>
      <c r="L17" s="89">
        <f>(E17+G17)-J17</f>
        <v>3225557.01</v>
      </c>
      <c r="M17" s="21">
        <f t="shared" si="2"/>
        <v>2509038.42</v>
      </c>
      <c r="N17" s="27"/>
      <c r="O17" s="27"/>
      <c r="P17" s="27"/>
      <c r="Q17" s="27"/>
      <c r="R17" s="27"/>
    </row>
    <row r="18" spans="1:13" s="28" customFormat="1" ht="15.75">
      <c r="A18" s="195" t="s">
        <v>28</v>
      </c>
      <c r="B18" s="24">
        <v>710</v>
      </c>
      <c r="C18" s="25">
        <v>71095</v>
      </c>
      <c r="D18" s="26" t="s">
        <v>21</v>
      </c>
      <c r="E18" s="105">
        <f>SUM(E19:E20)</f>
        <v>270500.77</v>
      </c>
      <c r="F18" s="35">
        <f>SUM(F19:F20)</f>
        <v>62000</v>
      </c>
      <c r="G18" s="123">
        <f>SUM(G19:G20)</f>
        <v>12810.91</v>
      </c>
      <c r="H18" s="162">
        <f t="shared" si="0"/>
        <v>0.2066275806451613</v>
      </c>
      <c r="I18" s="35">
        <f>SUM(I19:I20)</f>
        <v>332186</v>
      </c>
      <c r="J18" s="105">
        <f>SUM(J19:J20)</f>
        <v>200750</v>
      </c>
      <c r="K18" s="162">
        <f t="shared" si="1"/>
        <v>0.6043301042187208</v>
      </c>
      <c r="L18" s="87">
        <f>E18+G18-J18</f>
        <v>82561.68</v>
      </c>
      <c r="M18" s="21">
        <f t="shared" si="2"/>
        <v>82246.90999999997</v>
      </c>
    </row>
    <row r="19" spans="1:13" s="40" customFormat="1" ht="14.25" customHeight="1">
      <c r="A19" s="198"/>
      <c r="B19" s="36"/>
      <c r="C19" s="37"/>
      <c r="D19" s="38" t="s">
        <v>18</v>
      </c>
      <c r="E19" s="108"/>
      <c r="F19" s="39"/>
      <c r="G19" s="126"/>
      <c r="H19" s="163"/>
      <c r="I19" s="39"/>
      <c r="J19" s="131"/>
      <c r="K19" s="163"/>
      <c r="L19" s="90"/>
      <c r="M19" s="21">
        <f t="shared" si="2"/>
        <v>0</v>
      </c>
    </row>
    <row r="20" spans="1:13" s="28" customFormat="1" ht="15.75">
      <c r="A20" s="197" t="s">
        <v>27</v>
      </c>
      <c r="B20" s="32">
        <v>710</v>
      </c>
      <c r="C20" s="33">
        <v>71095</v>
      </c>
      <c r="D20" s="34" t="s">
        <v>205</v>
      </c>
      <c r="E20" s="107">
        <v>270500.77</v>
      </c>
      <c r="F20" s="3">
        <v>62000</v>
      </c>
      <c r="G20" s="125">
        <v>12810.91</v>
      </c>
      <c r="H20" s="164">
        <f>G20/F20</f>
        <v>0.2066275806451613</v>
      </c>
      <c r="I20" s="3">
        <v>332186</v>
      </c>
      <c r="J20" s="130">
        <v>200750</v>
      </c>
      <c r="K20" s="178">
        <f t="shared" si="1"/>
        <v>0.6043301042187208</v>
      </c>
      <c r="L20" s="89">
        <f>E20+G20-J20</f>
        <v>82561.68</v>
      </c>
      <c r="M20" s="21">
        <f t="shared" si="2"/>
        <v>82246.90999999997</v>
      </c>
    </row>
    <row r="21" spans="1:13" s="28" customFormat="1" ht="15.75">
      <c r="A21" s="195" t="s">
        <v>29</v>
      </c>
      <c r="B21" s="24">
        <v>801</v>
      </c>
      <c r="C21" s="25">
        <v>80101</v>
      </c>
      <c r="D21" s="26" t="s">
        <v>1</v>
      </c>
      <c r="E21" s="109">
        <f>SUM(E22:E49)</f>
        <v>854754.6800000002</v>
      </c>
      <c r="F21" s="1">
        <f>SUM(F22:F49)</f>
        <v>2412553</v>
      </c>
      <c r="G21" s="123">
        <f>SUM(G22:G49)</f>
        <v>1232350.72</v>
      </c>
      <c r="H21" s="162">
        <f t="shared" si="0"/>
        <v>0.5108077294053229</v>
      </c>
      <c r="I21" s="1">
        <f>SUM(I22:I49)</f>
        <v>3224903</v>
      </c>
      <c r="J21" s="105">
        <f>SUM(J22:J49)</f>
        <v>1094758.3199999998</v>
      </c>
      <c r="K21" s="162">
        <f t="shared" si="1"/>
        <v>0.3394701546062005</v>
      </c>
      <c r="L21" s="87">
        <f>E21+G21-J21</f>
        <v>992347.0800000003</v>
      </c>
      <c r="M21" s="21">
        <f t="shared" si="2"/>
        <v>949942.3999999999</v>
      </c>
    </row>
    <row r="22" spans="1:13" s="44" customFormat="1" ht="14.25" customHeight="1">
      <c r="A22" s="199"/>
      <c r="B22" s="41"/>
      <c r="C22" s="42"/>
      <c r="D22" s="38" t="s">
        <v>18</v>
      </c>
      <c r="E22" s="110" t="s">
        <v>171</v>
      </c>
      <c r="F22" s="43"/>
      <c r="G22" s="113"/>
      <c r="H22" s="163"/>
      <c r="I22" s="43"/>
      <c r="J22" s="101"/>
      <c r="K22" s="163"/>
      <c r="L22" s="91"/>
      <c r="M22" s="21"/>
    </row>
    <row r="23" spans="1:13" s="49" customFormat="1" ht="15.75">
      <c r="A23" s="200" t="s">
        <v>27</v>
      </c>
      <c r="B23" s="45">
        <v>801</v>
      </c>
      <c r="C23" s="46">
        <v>80101</v>
      </c>
      <c r="D23" s="47" t="s">
        <v>128</v>
      </c>
      <c r="E23" s="111">
        <v>8559.08</v>
      </c>
      <c r="F23" s="48">
        <v>67016</v>
      </c>
      <c r="G23" s="111">
        <v>43481.39</v>
      </c>
      <c r="H23" s="164">
        <f t="shared" si="0"/>
        <v>0.6488210278142533</v>
      </c>
      <c r="I23" s="48">
        <v>74920</v>
      </c>
      <c r="J23" s="102">
        <v>32712.49</v>
      </c>
      <c r="K23" s="178">
        <f t="shared" si="1"/>
        <v>0.43663227442605446</v>
      </c>
      <c r="L23" s="89">
        <f aca="true" t="shared" si="3" ref="L23:L49">E23+G23-J23</f>
        <v>19327.98</v>
      </c>
      <c r="M23" s="21">
        <f t="shared" si="2"/>
        <v>18672.899999999994</v>
      </c>
    </row>
    <row r="24" spans="1:13" s="49" customFormat="1" ht="15.75">
      <c r="A24" s="200" t="s">
        <v>30</v>
      </c>
      <c r="B24" s="45">
        <v>801</v>
      </c>
      <c r="C24" s="46">
        <v>80101</v>
      </c>
      <c r="D24" s="47" t="s">
        <v>87</v>
      </c>
      <c r="E24" s="111">
        <v>5108.51</v>
      </c>
      <c r="F24" s="48">
        <v>47675</v>
      </c>
      <c r="G24" s="111">
        <v>16463.37</v>
      </c>
      <c r="H24" s="164">
        <f t="shared" si="0"/>
        <v>0.3453250131095962</v>
      </c>
      <c r="I24" s="48">
        <v>52784</v>
      </c>
      <c r="J24" s="102">
        <v>10800.5</v>
      </c>
      <c r="K24" s="178">
        <f t="shared" si="1"/>
        <v>0.20461692937253714</v>
      </c>
      <c r="L24" s="89">
        <f t="shared" si="3"/>
        <v>10771.379999999997</v>
      </c>
      <c r="M24" s="21">
        <f t="shared" si="2"/>
        <v>10771.869999999995</v>
      </c>
    </row>
    <row r="25" spans="1:13" s="49" customFormat="1" ht="15.75" hidden="1">
      <c r="A25" s="200" t="s">
        <v>31</v>
      </c>
      <c r="B25" s="45">
        <v>801</v>
      </c>
      <c r="C25" s="46">
        <v>80101</v>
      </c>
      <c r="D25" s="47" t="s">
        <v>216</v>
      </c>
      <c r="E25" s="111"/>
      <c r="F25" s="48"/>
      <c r="G25" s="111"/>
      <c r="H25" s="164" t="e">
        <f t="shared" si="0"/>
        <v>#DIV/0!</v>
      </c>
      <c r="I25" s="48"/>
      <c r="J25" s="102"/>
      <c r="K25" s="178" t="e">
        <f>J25/I25</f>
        <v>#DIV/0!</v>
      </c>
      <c r="L25" s="89">
        <f>E25+G25-J25</f>
        <v>0</v>
      </c>
      <c r="M25" s="21">
        <f t="shared" si="2"/>
        <v>0</v>
      </c>
    </row>
    <row r="26" spans="1:13" s="49" customFormat="1" ht="15.75">
      <c r="A26" s="200"/>
      <c r="B26" s="45">
        <v>801</v>
      </c>
      <c r="C26" s="46">
        <v>80101</v>
      </c>
      <c r="D26" s="47" t="s">
        <v>88</v>
      </c>
      <c r="E26" s="111">
        <v>0</v>
      </c>
      <c r="F26" s="48">
        <v>2521</v>
      </c>
      <c r="G26" s="111">
        <v>2520.28</v>
      </c>
      <c r="H26" s="164">
        <f t="shared" si="0"/>
        <v>0.9997143990479969</v>
      </c>
      <c r="I26" s="48">
        <v>2521</v>
      </c>
      <c r="J26" s="102">
        <v>2520.28</v>
      </c>
      <c r="K26" s="178">
        <f>J26/I26</f>
        <v>0.9997143990479969</v>
      </c>
      <c r="L26" s="89">
        <f>E26+G26-J26</f>
        <v>0</v>
      </c>
      <c r="M26" s="21"/>
    </row>
    <row r="27" spans="1:13" s="49" customFormat="1" ht="15.75">
      <c r="A27" s="200"/>
      <c r="B27" s="45">
        <v>801</v>
      </c>
      <c r="C27" s="46">
        <v>80101</v>
      </c>
      <c r="D27" s="47" t="s">
        <v>217</v>
      </c>
      <c r="E27" s="111">
        <v>0</v>
      </c>
      <c r="F27" s="48">
        <v>1900</v>
      </c>
      <c r="G27" s="111">
        <v>0</v>
      </c>
      <c r="H27" s="164">
        <f t="shared" si="0"/>
        <v>0</v>
      </c>
      <c r="I27" s="48">
        <v>1520</v>
      </c>
      <c r="J27" s="210">
        <v>0</v>
      </c>
      <c r="K27" s="178">
        <f>J27/I27</f>
        <v>0</v>
      </c>
      <c r="L27" s="89">
        <f>E27+G27-J27</f>
        <v>0</v>
      </c>
      <c r="M27" s="21"/>
    </row>
    <row r="28" spans="1:13" s="49" customFormat="1" ht="15.75" hidden="1">
      <c r="A28" s="200" t="s">
        <v>32</v>
      </c>
      <c r="B28" s="45">
        <v>801</v>
      </c>
      <c r="C28" s="46">
        <v>80101</v>
      </c>
      <c r="D28" s="47" t="s">
        <v>89</v>
      </c>
      <c r="E28" s="111"/>
      <c r="F28" s="48"/>
      <c r="G28" s="111"/>
      <c r="H28" s="164" t="e">
        <f t="shared" si="0"/>
        <v>#DIV/0!</v>
      </c>
      <c r="I28" s="48"/>
      <c r="J28" s="102"/>
      <c r="K28" s="178" t="e">
        <f t="shared" si="1"/>
        <v>#DIV/0!</v>
      </c>
      <c r="L28" s="89">
        <f t="shared" si="3"/>
        <v>0</v>
      </c>
      <c r="M28" s="21">
        <f t="shared" si="2"/>
        <v>0</v>
      </c>
    </row>
    <row r="29" spans="1:13" s="49" customFormat="1" ht="15.75" hidden="1">
      <c r="A29" s="200" t="s">
        <v>33</v>
      </c>
      <c r="B29" s="45">
        <v>801</v>
      </c>
      <c r="C29" s="46">
        <v>80101</v>
      </c>
      <c r="D29" s="47" t="s">
        <v>90</v>
      </c>
      <c r="E29" s="111"/>
      <c r="F29" s="48"/>
      <c r="G29" s="111"/>
      <c r="H29" s="164" t="e">
        <f t="shared" si="0"/>
        <v>#DIV/0!</v>
      </c>
      <c r="I29" s="48"/>
      <c r="J29" s="102"/>
      <c r="K29" s="178" t="e">
        <f t="shared" si="1"/>
        <v>#DIV/0!</v>
      </c>
      <c r="L29" s="89">
        <f t="shared" si="3"/>
        <v>0</v>
      </c>
      <c r="M29" s="21">
        <f t="shared" si="2"/>
        <v>0</v>
      </c>
    </row>
    <row r="30" spans="1:13" s="49" customFormat="1" ht="15.75" customHeight="1">
      <c r="A30" s="200" t="s">
        <v>35</v>
      </c>
      <c r="B30" s="45">
        <v>801</v>
      </c>
      <c r="C30" s="46">
        <v>80101</v>
      </c>
      <c r="D30" s="47" t="s">
        <v>91</v>
      </c>
      <c r="E30" s="111">
        <v>19997.84</v>
      </c>
      <c r="F30" s="48">
        <v>63400</v>
      </c>
      <c r="G30" s="111">
        <v>15260.1</v>
      </c>
      <c r="H30" s="164">
        <f t="shared" si="0"/>
        <v>0.2406955835962145</v>
      </c>
      <c r="I30" s="48">
        <v>83398</v>
      </c>
      <c r="J30" s="102">
        <v>14791.02</v>
      </c>
      <c r="K30" s="178">
        <f t="shared" si="1"/>
        <v>0.17735461282045134</v>
      </c>
      <c r="L30" s="89">
        <f t="shared" si="3"/>
        <v>20466.920000000002</v>
      </c>
      <c r="M30" s="21">
        <f t="shared" si="2"/>
        <v>20467.08</v>
      </c>
    </row>
    <row r="31" spans="1:13" s="49" customFormat="1" ht="15.75">
      <c r="A31" s="200" t="s">
        <v>36</v>
      </c>
      <c r="B31" s="45">
        <v>801</v>
      </c>
      <c r="C31" s="46">
        <v>80101</v>
      </c>
      <c r="D31" s="47" t="s">
        <v>92</v>
      </c>
      <c r="E31" s="111">
        <v>22572.83</v>
      </c>
      <c r="F31" s="48">
        <v>85800</v>
      </c>
      <c r="G31" s="111">
        <v>45236.46</v>
      </c>
      <c r="H31" s="164">
        <f t="shared" si="0"/>
        <v>0.5272314685314685</v>
      </c>
      <c r="I31" s="48">
        <v>108373</v>
      </c>
      <c r="J31" s="102">
        <v>52772.87</v>
      </c>
      <c r="K31" s="178">
        <f t="shared" si="1"/>
        <v>0.48695588384560734</v>
      </c>
      <c r="L31" s="89">
        <f t="shared" si="3"/>
        <v>15036.420000000006</v>
      </c>
      <c r="M31" s="21">
        <f t="shared" si="2"/>
        <v>15036.590000000011</v>
      </c>
    </row>
    <row r="32" spans="1:13" s="49" customFormat="1" ht="15.75">
      <c r="A32" s="200" t="s">
        <v>37</v>
      </c>
      <c r="B32" s="45">
        <v>801</v>
      </c>
      <c r="C32" s="46">
        <v>80101</v>
      </c>
      <c r="D32" s="47" t="s">
        <v>129</v>
      </c>
      <c r="E32" s="111">
        <v>271589.59</v>
      </c>
      <c r="F32" s="189">
        <v>217500</v>
      </c>
      <c r="G32" s="111">
        <v>225332.47</v>
      </c>
      <c r="H32" s="164">
        <f t="shared" si="0"/>
        <v>1.0360113563218392</v>
      </c>
      <c r="I32" s="189">
        <v>489060</v>
      </c>
      <c r="J32" s="102">
        <v>295970.15</v>
      </c>
      <c r="K32" s="178">
        <f>J32/I33</f>
        <v>0.5878687212367145</v>
      </c>
      <c r="L32" s="89">
        <f t="shared" si="3"/>
        <v>200951.91000000003</v>
      </c>
      <c r="M32" s="21">
        <f>(L32+I33)-(F33+E32)</f>
        <v>-59674.68000000005</v>
      </c>
    </row>
    <row r="33" spans="1:13" s="49" customFormat="1" ht="15.75">
      <c r="A33" s="200" t="s">
        <v>38</v>
      </c>
      <c r="B33" s="45">
        <v>801</v>
      </c>
      <c r="C33" s="46">
        <v>80101</v>
      </c>
      <c r="D33" s="47" t="s">
        <v>93</v>
      </c>
      <c r="E33" s="111">
        <v>10963.27</v>
      </c>
      <c r="F33" s="48">
        <v>492500</v>
      </c>
      <c r="G33" s="111">
        <v>208333.41</v>
      </c>
      <c r="H33" s="164">
        <f t="shared" si="0"/>
        <v>0.423012</v>
      </c>
      <c r="I33" s="48">
        <v>503463</v>
      </c>
      <c r="J33" s="102">
        <v>198831.98</v>
      </c>
      <c r="K33" s="178">
        <f>J33/I34</f>
        <v>4.798763817154994</v>
      </c>
      <c r="L33" s="89">
        <f>E33+G33-J33</f>
        <v>20464.699999999983</v>
      </c>
      <c r="M33" s="21" t="e">
        <f>(L33+#REF!)-(#REF!+E33)</f>
        <v>#REF!</v>
      </c>
    </row>
    <row r="34" spans="1:13" s="49" customFormat="1" ht="15.75">
      <c r="A34" s="200" t="s">
        <v>39</v>
      </c>
      <c r="B34" s="45">
        <v>801</v>
      </c>
      <c r="C34" s="46">
        <v>80101</v>
      </c>
      <c r="D34" s="47" t="s">
        <v>94</v>
      </c>
      <c r="E34" s="111">
        <v>6384.15</v>
      </c>
      <c r="F34" s="48">
        <v>35050</v>
      </c>
      <c r="G34" s="111">
        <v>24562.84</v>
      </c>
      <c r="H34" s="164">
        <f t="shared" si="0"/>
        <v>0.7007942938659059</v>
      </c>
      <c r="I34" s="48">
        <v>41434</v>
      </c>
      <c r="J34" s="102">
        <v>6742.7</v>
      </c>
      <c r="K34" s="178">
        <f t="shared" si="1"/>
        <v>0.16273350388569774</v>
      </c>
      <c r="L34" s="89">
        <f t="shared" si="3"/>
        <v>24204.289999999997</v>
      </c>
      <c r="M34" s="21">
        <f t="shared" si="2"/>
        <v>24204.139999999992</v>
      </c>
    </row>
    <row r="35" spans="1:13" s="49" customFormat="1" ht="15.75">
      <c r="A35" s="200" t="s">
        <v>40</v>
      </c>
      <c r="B35" s="45">
        <v>801</v>
      </c>
      <c r="C35" s="46">
        <v>80101</v>
      </c>
      <c r="D35" s="47" t="s">
        <v>185</v>
      </c>
      <c r="E35" s="111">
        <v>108351.1</v>
      </c>
      <c r="F35" s="48">
        <v>186300</v>
      </c>
      <c r="G35" s="111">
        <v>103405.91</v>
      </c>
      <c r="H35" s="164">
        <f t="shared" si="0"/>
        <v>0.5550505099302201</v>
      </c>
      <c r="I35" s="48">
        <v>292619</v>
      </c>
      <c r="J35" s="102">
        <v>107891</v>
      </c>
      <c r="K35" s="178">
        <f t="shared" si="1"/>
        <v>0.36870811533085684</v>
      </c>
      <c r="L35" s="89">
        <f t="shared" si="3"/>
        <v>103866.01000000001</v>
      </c>
      <c r="M35" s="21">
        <f t="shared" si="2"/>
        <v>101833.91000000003</v>
      </c>
    </row>
    <row r="36" spans="1:13" s="49" customFormat="1" ht="15.75" customHeight="1">
      <c r="A36" s="200" t="s">
        <v>41</v>
      </c>
      <c r="B36" s="45">
        <v>801</v>
      </c>
      <c r="C36" s="46">
        <v>80101</v>
      </c>
      <c r="D36" s="47" t="s">
        <v>130</v>
      </c>
      <c r="E36" s="111">
        <v>31387.95</v>
      </c>
      <c r="F36" s="48">
        <v>56400</v>
      </c>
      <c r="G36" s="111">
        <v>27653.1</v>
      </c>
      <c r="H36" s="164">
        <f t="shared" si="0"/>
        <v>0.4903031914893617</v>
      </c>
      <c r="I36" s="48">
        <v>87788</v>
      </c>
      <c r="J36" s="102">
        <v>22869.99</v>
      </c>
      <c r="K36" s="178">
        <f t="shared" si="1"/>
        <v>0.2605138515514649</v>
      </c>
      <c r="L36" s="89">
        <f t="shared" si="3"/>
        <v>36171.06</v>
      </c>
      <c r="M36" s="21">
        <f t="shared" si="2"/>
        <v>36171.11</v>
      </c>
    </row>
    <row r="37" spans="1:13" s="49" customFormat="1" ht="30" customHeight="1">
      <c r="A37" s="200" t="s">
        <v>42</v>
      </c>
      <c r="B37" s="45">
        <v>801</v>
      </c>
      <c r="C37" s="46">
        <v>80101</v>
      </c>
      <c r="D37" s="47" t="s">
        <v>131</v>
      </c>
      <c r="E37" s="111">
        <v>90093.64</v>
      </c>
      <c r="F37" s="48">
        <v>370075</v>
      </c>
      <c r="G37" s="111">
        <v>129131.49</v>
      </c>
      <c r="H37" s="164">
        <f t="shared" si="0"/>
        <v>0.34893329730460043</v>
      </c>
      <c r="I37" s="48">
        <v>460169</v>
      </c>
      <c r="J37" s="102">
        <v>56689.09</v>
      </c>
      <c r="K37" s="178">
        <f t="shared" si="1"/>
        <v>0.12319189254382629</v>
      </c>
      <c r="L37" s="89">
        <f t="shared" si="3"/>
        <v>162536.04</v>
      </c>
      <c r="M37" s="21">
        <f>(L37+I37)-(F37+E37)</f>
        <v>162536.40000000002</v>
      </c>
    </row>
    <row r="38" spans="1:13" s="49" customFormat="1" ht="15.75">
      <c r="A38" s="200" t="s">
        <v>43</v>
      </c>
      <c r="B38" s="45">
        <v>801</v>
      </c>
      <c r="C38" s="46">
        <v>80101</v>
      </c>
      <c r="D38" s="47" t="s">
        <v>132</v>
      </c>
      <c r="E38" s="111">
        <v>25371.28</v>
      </c>
      <c r="F38" s="48">
        <v>42792</v>
      </c>
      <c r="G38" s="111">
        <v>19565.68</v>
      </c>
      <c r="H38" s="164">
        <f t="shared" si="0"/>
        <v>0.4572275191624603</v>
      </c>
      <c r="I38" s="48">
        <v>67542</v>
      </c>
      <c r="J38" s="102">
        <v>16568.06</v>
      </c>
      <c r="K38" s="178">
        <f t="shared" si="1"/>
        <v>0.24530010956145806</v>
      </c>
      <c r="L38" s="89">
        <f t="shared" si="3"/>
        <v>28368.899999999998</v>
      </c>
      <c r="M38" s="21">
        <f t="shared" si="2"/>
        <v>27747.619999999995</v>
      </c>
    </row>
    <row r="39" spans="1:13" s="49" customFormat="1" ht="15.75">
      <c r="A39" s="200" t="s">
        <v>44</v>
      </c>
      <c r="B39" s="45">
        <v>801</v>
      </c>
      <c r="C39" s="46">
        <v>80101</v>
      </c>
      <c r="D39" s="47" t="s">
        <v>133</v>
      </c>
      <c r="E39" s="111">
        <v>14949.84</v>
      </c>
      <c r="F39" s="48">
        <v>82500</v>
      </c>
      <c r="G39" s="111">
        <v>30538.69</v>
      </c>
      <c r="H39" s="164">
        <f t="shared" si="0"/>
        <v>0.3701659393939394</v>
      </c>
      <c r="I39" s="48">
        <v>97060</v>
      </c>
      <c r="J39" s="102">
        <v>28142.94</v>
      </c>
      <c r="K39" s="178">
        <f t="shared" si="1"/>
        <v>0.2899540490418298</v>
      </c>
      <c r="L39" s="89">
        <f t="shared" si="3"/>
        <v>17345.59</v>
      </c>
      <c r="M39" s="21">
        <f t="shared" si="2"/>
        <v>16955.75</v>
      </c>
    </row>
    <row r="40" spans="1:13" s="49" customFormat="1" ht="30" customHeight="1">
      <c r="A40" s="200" t="s">
        <v>45</v>
      </c>
      <c r="B40" s="45">
        <v>801</v>
      </c>
      <c r="C40" s="46">
        <v>80101</v>
      </c>
      <c r="D40" s="47" t="s">
        <v>134</v>
      </c>
      <c r="E40" s="144">
        <v>19572.94</v>
      </c>
      <c r="F40" s="145">
        <v>16700</v>
      </c>
      <c r="G40" s="144">
        <v>4916.69</v>
      </c>
      <c r="H40" s="165">
        <f t="shared" si="0"/>
        <v>0.29441257485029937</v>
      </c>
      <c r="I40" s="145">
        <v>24000</v>
      </c>
      <c r="J40" s="146">
        <v>116.5</v>
      </c>
      <c r="K40" s="179">
        <f t="shared" si="1"/>
        <v>0.004854166666666666</v>
      </c>
      <c r="L40" s="147">
        <f t="shared" si="3"/>
        <v>24373.129999999997</v>
      </c>
      <c r="M40" s="21">
        <f t="shared" si="2"/>
        <v>12100.189999999995</v>
      </c>
    </row>
    <row r="41" spans="1:13" s="49" customFormat="1" ht="15.75">
      <c r="A41" s="200" t="s">
        <v>46</v>
      </c>
      <c r="B41" s="45">
        <v>801</v>
      </c>
      <c r="C41" s="46">
        <v>80101</v>
      </c>
      <c r="D41" s="47" t="s">
        <v>135</v>
      </c>
      <c r="E41" s="111">
        <v>15539.04</v>
      </c>
      <c r="F41" s="48">
        <v>71000</v>
      </c>
      <c r="G41" s="111">
        <v>24413.74</v>
      </c>
      <c r="H41" s="164">
        <f t="shared" si="0"/>
        <v>0.3438554929577465</v>
      </c>
      <c r="I41" s="48">
        <v>84172</v>
      </c>
      <c r="J41" s="102">
        <v>4666.24</v>
      </c>
      <c r="K41" s="178">
        <f t="shared" si="1"/>
        <v>0.05543696241030271</v>
      </c>
      <c r="L41" s="89">
        <f t="shared" si="3"/>
        <v>35286.54</v>
      </c>
      <c r="M41" s="21">
        <f t="shared" si="2"/>
        <v>32919.5</v>
      </c>
    </row>
    <row r="42" spans="1:13" s="49" customFormat="1" ht="15.75" customHeight="1">
      <c r="A42" s="200" t="s">
        <v>47</v>
      </c>
      <c r="B42" s="45">
        <v>801</v>
      </c>
      <c r="C42" s="46">
        <v>80101</v>
      </c>
      <c r="D42" s="47" t="s">
        <v>136</v>
      </c>
      <c r="E42" s="111">
        <v>2307.39</v>
      </c>
      <c r="F42" s="48">
        <v>6384</v>
      </c>
      <c r="G42" s="111">
        <v>5388.6</v>
      </c>
      <c r="H42" s="164">
        <f t="shared" si="0"/>
        <v>0.8440789473684212</v>
      </c>
      <c r="I42" s="48">
        <v>8692</v>
      </c>
      <c r="J42" s="102">
        <v>4873.49</v>
      </c>
      <c r="K42" s="178">
        <f t="shared" si="1"/>
        <v>0.5606868384721583</v>
      </c>
      <c r="L42" s="89">
        <f t="shared" si="3"/>
        <v>2822.5</v>
      </c>
      <c r="M42" s="21">
        <f t="shared" si="2"/>
        <v>2823.1100000000006</v>
      </c>
    </row>
    <row r="43" spans="1:13" s="49" customFormat="1" ht="15.75" customHeight="1">
      <c r="A43" s="200" t="s">
        <v>48</v>
      </c>
      <c r="B43" s="45">
        <v>801</v>
      </c>
      <c r="C43" s="46">
        <v>80101</v>
      </c>
      <c r="D43" s="47" t="s">
        <v>137</v>
      </c>
      <c r="E43" s="111">
        <v>35252.69</v>
      </c>
      <c r="F43" s="48">
        <v>146900</v>
      </c>
      <c r="G43" s="111">
        <v>82617.55</v>
      </c>
      <c r="H43" s="164">
        <f t="shared" si="0"/>
        <v>0.5624067392784207</v>
      </c>
      <c r="I43" s="48">
        <v>182153</v>
      </c>
      <c r="J43" s="102">
        <v>66311.21</v>
      </c>
      <c r="K43" s="178">
        <f t="shared" si="1"/>
        <v>0.3640412729957783</v>
      </c>
      <c r="L43" s="89">
        <f t="shared" si="3"/>
        <v>51559.03</v>
      </c>
      <c r="M43" s="21">
        <f t="shared" si="2"/>
        <v>51559.34</v>
      </c>
    </row>
    <row r="44" spans="1:13" s="49" customFormat="1" ht="32.25" customHeight="1">
      <c r="A44" s="200" t="s">
        <v>49</v>
      </c>
      <c r="B44" s="45">
        <v>801</v>
      </c>
      <c r="C44" s="46">
        <v>80101</v>
      </c>
      <c r="D44" s="47" t="s">
        <v>138</v>
      </c>
      <c r="E44" s="111">
        <v>45019.22</v>
      </c>
      <c r="F44" s="48">
        <v>75080</v>
      </c>
      <c r="G44" s="111">
        <v>61591.94</v>
      </c>
      <c r="H44" s="164">
        <f t="shared" si="0"/>
        <v>0.8203508257858285</v>
      </c>
      <c r="I44" s="48">
        <v>120099</v>
      </c>
      <c r="J44" s="102">
        <v>47884.04</v>
      </c>
      <c r="K44" s="178">
        <f t="shared" si="1"/>
        <v>0.3987047352600771</v>
      </c>
      <c r="L44" s="89">
        <f t="shared" si="3"/>
        <v>58727.12</v>
      </c>
      <c r="M44" s="21">
        <f t="shared" si="2"/>
        <v>58726.899999999994</v>
      </c>
    </row>
    <row r="45" spans="1:13" s="49" customFormat="1" ht="15.75" customHeight="1">
      <c r="A45" s="200" t="s">
        <v>50</v>
      </c>
      <c r="B45" s="45">
        <v>801</v>
      </c>
      <c r="C45" s="46">
        <v>80101</v>
      </c>
      <c r="D45" s="47" t="s">
        <v>139</v>
      </c>
      <c r="E45" s="111">
        <v>110300.39</v>
      </c>
      <c r="F45" s="48">
        <v>270000</v>
      </c>
      <c r="G45" s="111">
        <v>130051.3</v>
      </c>
      <c r="H45" s="164">
        <f t="shared" si="0"/>
        <v>0.4816714814814815</v>
      </c>
      <c r="I45" s="48">
        <v>361000</v>
      </c>
      <c r="J45" s="102">
        <v>107879.29</v>
      </c>
      <c r="K45" s="178">
        <f t="shared" si="1"/>
        <v>0.2988345983379501</v>
      </c>
      <c r="L45" s="89">
        <f t="shared" si="3"/>
        <v>132472.40000000002</v>
      </c>
      <c r="M45" s="21">
        <f t="shared" si="2"/>
        <v>113172.01000000001</v>
      </c>
    </row>
    <row r="46" spans="1:13" s="49" customFormat="1" ht="31.5" customHeight="1">
      <c r="A46" s="200" t="s">
        <v>51</v>
      </c>
      <c r="B46" s="45">
        <v>801</v>
      </c>
      <c r="C46" s="46">
        <v>80101</v>
      </c>
      <c r="D46" s="47" t="s">
        <v>140</v>
      </c>
      <c r="E46" s="111">
        <v>3856.3</v>
      </c>
      <c r="F46" s="48">
        <v>26560</v>
      </c>
      <c r="G46" s="111">
        <v>16322.93</v>
      </c>
      <c r="H46" s="164">
        <f t="shared" si="0"/>
        <v>0.6145681475903615</v>
      </c>
      <c r="I46" s="48">
        <v>29486</v>
      </c>
      <c r="J46" s="102">
        <v>10425.27</v>
      </c>
      <c r="K46" s="178">
        <f t="shared" si="1"/>
        <v>0.35356677745370685</v>
      </c>
      <c r="L46" s="89">
        <f t="shared" si="3"/>
        <v>9753.96</v>
      </c>
      <c r="M46" s="21">
        <f t="shared" si="2"/>
        <v>8823.66</v>
      </c>
    </row>
    <row r="47" spans="1:13" s="49" customFormat="1" ht="31.5" customHeight="1">
      <c r="A47" s="201"/>
      <c r="B47" s="45">
        <v>801</v>
      </c>
      <c r="C47" s="46">
        <v>80101</v>
      </c>
      <c r="D47" s="47" t="s">
        <v>206</v>
      </c>
      <c r="E47" s="117">
        <v>827.34</v>
      </c>
      <c r="F47" s="62">
        <v>9500</v>
      </c>
      <c r="G47" s="117">
        <v>3494.5</v>
      </c>
      <c r="H47" s="169">
        <f t="shared" si="0"/>
        <v>0.3678421052631579</v>
      </c>
      <c r="I47" s="62">
        <v>9900</v>
      </c>
      <c r="J47" s="103">
        <v>1639.31</v>
      </c>
      <c r="K47" s="180">
        <f t="shared" si="1"/>
        <v>0.16558686868686867</v>
      </c>
      <c r="L47" s="142">
        <f t="shared" si="3"/>
        <v>2682.53</v>
      </c>
      <c r="M47" s="21">
        <f t="shared" si="2"/>
        <v>2255.1900000000005</v>
      </c>
    </row>
    <row r="48" spans="1:13" s="49" customFormat="1" ht="22.5" customHeight="1">
      <c r="A48" s="201"/>
      <c r="B48" s="45">
        <v>801</v>
      </c>
      <c r="C48" s="46">
        <v>80101</v>
      </c>
      <c r="D48" s="61" t="s">
        <v>213</v>
      </c>
      <c r="E48" s="117">
        <v>0</v>
      </c>
      <c r="F48" s="62">
        <v>6000</v>
      </c>
      <c r="G48" s="117">
        <v>9</v>
      </c>
      <c r="H48" s="169">
        <f t="shared" si="0"/>
        <v>0.0015</v>
      </c>
      <c r="I48" s="62">
        <v>6000</v>
      </c>
      <c r="J48" s="209">
        <v>0</v>
      </c>
      <c r="K48" s="180">
        <f t="shared" si="1"/>
        <v>0</v>
      </c>
      <c r="L48" s="142">
        <f t="shared" si="3"/>
        <v>9</v>
      </c>
      <c r="M48" s="21">
        <f t="shared" si="2"/>
        <v>9</v>
      </c>
    </row>
    <row r="49" spans="1:13" s="49" customFormat="1" ht="22.5" customHeight="1">
      <c r="A49" s="201"/>
      <c r="B49" s="45">
        <v>801</v>
      </c>
      <c r="C49" s="46">
        <v>80101</v>
      </c>
      <c r="D49" s="61" t="s">
        <v>214</v>
      </c>
      <c r="E49" s="117">
        <v>6750.29</v>
      </c>
      <c r="F49" s="62">
        <v>33000</v>
      </c>
      <c r="G49" s="117">
        <v>12059.28</v>
      </c>
      <c r="H49" s="169">
        <f t="shared" si="0"/>
        <v>0.3654327272727273</v>
      </c>
      <c r="I49" s="62">
        <v>36750</v>
      </c>
      <c r="J49" s="103">
        <v>3659.9</v>
      </c>
      <c r="K49" s="180">
        <f t="shared" si="1"/>
        <v>0.09958911564625851</v>
      </c>
      <c r="L49" s="142">
        <f t="shared" si="3"/>
        <v>15149.67</v>
      </c>
      <c r="M49" s="21">
        <f t="shared" si="2"/>
        <v>12149.379999999997</v>
      </c>
    </row>
    <row r="50" spans="1:13" s="28" customFormat="1" ht="15.75">
      <c r="A50" s="195" t="s">
        <v>67</v>
      </c>
      <c r="B50" s="24">
        <v>801</v>
      </c>
      <c r="C50" s="25">
        <v>80104</v>
      </c>
      <c r="D50" s="26" t="s">
        <v>22</v>
      </c>
      <c r="E50" s="109">
        <f>SUM(E52:E85)</f>
        <v>362383.61999999994</v>
      </c>
      <c r="F50" s="1">
        <f>SUM(F52:F85)</f>
        <v>819996</v>
      </c>
      <c r="G50" s="123">
        <f>SUM(G52:G85)</f>
        <v>314331.87000000005</v>
      </c>
      <c r="H50" s="162">
        <f>G50/F50</f>
        <v>0.38333341869960347</v>
      </c>
      <c r="I50" s="1">
        <f>SUM(I52:I85)</f>
        <v>1235658</v>
      </c>
      <c r="J50" s="105">
        <f>SUM(J52:J85)</f>
        <v>299023.43000000005</v>
      </c>
      <c r="K50" s="162">
        <f t="shared" si="1"/>
        <v>0.241995301288868</v>
      </c>
      <c r="L50" s="87">
        <f>E50+G50-J50</f>
        <v>377692.05999999994</v>
      </c>
      <c r="M50" s="21">
        <f t="shared" si="2"/>
        <v>430970.4400000002</v>
      </c>
    </row>
    <row r="51" spans="1:13" s="44" customFormat="1" ht="15.75" customHeight="1">
      <c r="A51" s="199"/>
      <c r="B51" s="41"/>
      <c r="C51" s="42"/>
      <c r="D51" s="38" t="s">
        <v>18</v>
      </c>
      <c r="E51" s="110"/>
      <c r="F51" s="50"/>
      <c r="G51" s="113"/>
      <c r="H51" s="163"/>
      <c r="I51" s="50"/>
      <c r="J51" s="101"/>
      <c r="K51" s="163"/>
      <c r="L51" s="91"/>
      <c r="M51" s="21">
        <f t="shared" si="2"/>
        <v>0</v>
      </c>
    </row>
    <row r="52" spans="1:13" s="49" customFormat="1" ht="15.75">
      <c r="A52" s="200" t="s">
        <v>27</v>
      </c>
      <c r="B52" s="45">
        <v>801</v>
      </c>
      <c r="C52" s="46">
        <v>80104</v>
      </c>
      <c r="D52" s="47" t="s">
        <v>141</v>
      </c>
      <c r="E52" s="111">
        <v>4031.65</v>
      </c>
      <c r="F52" s="48">
        <v>13725</v>
      </c>
      <c r="G52" s="111">
        <v>5978.72</v>
      </c>
      <c r="H52" s="164">
        <f t="shared" si="0"/>
        <v>0.43560801457194903</v>
      </c>
      <c r="I52" s="48">
        <v>25953</v>
      </c>
      <c r="J52" s="102">
        <v>7272.54</v>
      </c>
      <c r="K52" s="178">
        <f t="shared" si="1"/>
        <v>0.28021962778869497</v>
      </c>
      <c r="L52" s="89">
        <f aca="true" t="shared" si="4" ref="L52:L85">E52+G52-J52</f>
        <v>2737.830000000001</v>
      </c>
      <c r="M52" s="21">
        <f t="shared" si="2"/>
        <v>10934.18</v>
      </c>
    </row>
    <row r="53" spans="1:13" s="49" customFormat="1" ht="15.75">
      <c r="A53" s="200" t="s">
        <v>30</v>
      </c>
      <c r="B53" s="45">
        <v>801</v>
      </c>
      <c r="C53" s="46">
        <v>80104</v>
      </c>
      <c r="D53" s="47" t="s">
        <v>142</v>
      </c>
      <c r="E53" s="111">
        <v>9372.73</v>
      </c>
      <c r="F53" s="48">
        <v>7565</v>
      </c>
      <c r="G53" s="111">
        <v>3125.25</v>
      </c>
      <c r="H53" s="164">
        <f t="shared" si="0"/>
        <v>0.4131196298744217</v>
      </c>
      <c r="I53" s="48">
        <v>14938</v>
      </c>
      <c r="J53" s="102">
        <v>5226.19</v>
      </c>
      <c r="K53" s="178">
        <f>J53/I53</f>
        <v>0.3498587494979247</v>
      </c>
      <c r="L53" s="89">
        <f t="shared" si="4"/>
        <v>7271.79</v>
      </c>
      <c r="M53" s="21">
        <f t="shared" si="2"/>
        <v>5272.060000000001</v>
      </c>
    </row>
    <row r="54" spans="1:13" s="49" customFormat="1" ht="15.75">
      <c r="A54" s="200" t="s">
        <v>31</v>
      </c>
      <c r="B54" s="45">
        <v>801</v>
      </c>
      <c r="C54" s="46">
        <v>80104</v>
      </c>
      <c r="D54" s="47" t="s">
        <v>143</v>
      </c>
      <c r="E54" s="111">
        <v>2111.49</v>
      </c>
      <c r="F54" s="48">
        <v>26624</v>
      </c>
      <c r="G54" s="111">
        <v>9625.7</v>
      </c>
      <c r="H54" s="164">
        <f t="shared" si="0"/>
        <v>0.36154221754807697</v>
      </c>
      <c r="I54" s="48">
        <v>28736</v>
      </c>
      <c r="J54" s="102">
        <v>3905.21</v>
      </c>
      <c r="K54" s="178">
        <f t="shared" si="1"/>
        <v>0.1358995684855234</v>
      </c>
      <c r="L54" s="89">
        <f t="shared" si="4"/>
        <v>7831.9800000000005</v>
      </c>
      <c r="M54" s="21">
        <f t="shared" si="2"/>
        <v>7832.490000000005</v>
      </c>
    </row>
    <row r="55" spans="1:13" s="49" customFormat="1" ht="15.75">
      <c r="A55" s="200" t="s">
        <v>32</v>
      </c>
      <c r="B55" s="45">
        <v>801</v>
      </c>
      <c r="C55" s="46">
        <v>80104</v>
      </c>
      <c r="D55" s="47" t="s">
        <v>95</v>
      </c>
      <c r="E55" s="111">
        <v>7844.9</v>
      </c>
      <c r="F55" s="48">
        <v>11700</v>
      </c>
      <c r="G55" s="111">
        <v>5551.71</v>
      </c>
      <c r="H55" s="164">
        <f t="shared" si="0"/>
        <v>0.4745051282051282</v>
      </c>
      <c r="I55" s="48">
        <v>19300</v>
      </c>
      <c r="J55" s="102">
        <v>7647.79</v>
      </c>
      <c r="K55" s="178">
        <f t="shared" si="1"/>
        <v>0.3962585492227979</v>
      </c>
      <c r="L55" s="89">
        <f t="shared" si="4"/>
        <v>5748.820000000001</v>
      </c>
      <c r="M55" s="21">
        <f t="shared" si="2"/>
        <v>5503.919999999998</v>
      </c>
    </row>
    <row r="56" spans="1:13" s="49" customFormat="1" ht="15.75">
      <c r="A56" s="200" t="s">
        <v>33</v>
      </c>
      <c r="B56" s="45">
        <v>801</v>
      </c>
      <c r="C56" s="46">
        <v>80104</v>
      </c>
      <c r="D56" s="47" t="s">
        <v>186</v>
      </c>
      <c r="E56" s="111">
        <v>44578.52</v>
      </c>
      <c r="F56" s="48">
        <v>59811</v>
      </c>
      <c r="G56" s="111">
        <v>28161.37</v>
      </c>
      <c r="H56" s="164">
        <f t="shared" si="0"/>
        <v>0.47083931049472505</v>
      </c>
      <c r="I56" s="48">
        <v>104390</v>
      </c>
      <c r="J56" s="102">
        <v>68986.75</v>
      </c>
      <c r="K56" s="178">
        <f t="shared" si="1"/>
        <v>0.6608559248970208</v>
      </c>
      <c r="L56" s="89">
        <f t="shared" si="4"/>
        <v>3753.1399999999994</v>
      </c>
      <c r="M56" s="21">
        <f t="shared" si="2"/>
        <v>3753.62000000001</v>
      </c>
    </row>
    <row r="57" spans="1:13" s="49" customFormat="1" ht="15.75">
      <c r="A57" s="200" t="s">
        <v>34</v>
      </c>
      <c r="B57" s="45">
        <v>801</v>
      </c>
      <c r="C57" s="46">
        <v>80104</v>
      </c>
      <c r="D57" s="47" t="s">
        <v>96</v>
      </c>
      <c r="E57" s="111">
        <v>5134.01</v>
      </c>
      <c r="F57" s="48">
        <v>12010</v>
      </c>
      <c r="G57" s="111">
        <v>5256.47</v>
      </c>
      <c r="H57" s="164">
        <f t="shared" si="0"/>
        <v>0.4376744379683597</v>
      </c>
      <c r="I57" s="48">
        <v>24422</v>
      </c>
      <c r="J57" s="102">
        <v>2269.59</v>
      </c>
      <c r="K57" s="178">
        <f t="shared" si="1"/>
        <v>0.0929321922856441</v>
      </c>
      <c r="L57" s="89">
        <f t="shared" si="4"/>
        <v>8120.889999999999</v>
      </c>
      <c r="M57" s="21">
        <f t="shared" si="2"/>
        <v>15398.879999999997</v>
      </c>
    </row>
    <row r="58" spans="1:13" s="49" customFormat="1" ht="15.75">
      <c r="A58" s="200" t="s">
        <v>35</v>
      </c>
      <c r="B58" s="45">
        <v>801</v>
      </c>
      <c r="C58" s="46">
        <v>80104</v>
      </c>
      <c r="D58" s="47" t="s">
        <v>97</v>
      </c>
      <c r="E58" s="111">
        <v>3679.91</v>
      </c>
      <c r="F58" s="48">
        <v>7267</v>
      </c>
      <c r="G58" s="111">
        <v>1527.76</v>
      </c>
      <c r="H58" s="164">
        <f t="shared" si="0"/>
        <v>0.21023255813953487</v>
      </c>
      <c r="I58" s="48">
        <v>10947</v>
      </c>
      <c r="J58" s="102">
        <v>60</v>
      </c>
      <c r="K58" s="178">
        <f t="shared" si="1"/>
        <v>0.005480953685941353</v>
      </c>
      <c r="L58" s="89">
        <f t="shared" si="4"/>
        <v>5147.67</v>
      </c>
      <c r="M58" s="21">
        <f t="shared" si="2"/>
        <v>5147.76</v>
      </c>
    </row>
    <row r="59" spans="1:13" s="49" customFormat="1" ht="15.75">
      <c r="A59" s="200" t="s">
        <v>36</v>
      </c>
      <c r="B59" s="45">
        <v>801</v>
      </c>
      <c r="C59" s="46">
        <v>80104</v>
      </c>
      <c r="D59" s="47" t="s">
        <v>98</v>
      </c>
      <c r="E59" s="111">
        <v>28198.76</v>
      </c>
      <c r="F59" s="48">
        <v>11070</v>
      </c>
      <c r="G59" s="111">
        <v>4534.34</v>
      </c>
      <c r="H59" s="164">
        <f t="shared" si="0"/>
        <v>0.409606142728094</v>
      </c>
      <c r="I59" s="48">
        <v>38970</v>
      </c>
      <c r="J59" s="102">
        <v>1739.69</v>
      </c>
      <c r="K59" s="178">
        <f t="shared" si="1"/>
        <v>0.0446417757249166</v>
      </c>
      <c r="L59" s="89">
        <f t="shared" si="4"/>
        <v>30993.41</v>
      </c>
      <c r="M59" s="21">
        <f t="shared" si="2"/>
        <v>30694.65000000001</v>
      </c>
    </row>
    <row r="60" spans="1:13" s="49" customFormat="1" ht="15.75">
      <c r="A60" s="200" t="s">
        <v>37</v>
      </c>
      <c r="B60" s="45">
        <v>801</v>
      </c>
      <c r="C60" s="46">
        <v>80104</v>
      </c>
      <c r="D60" s="47" t="s">
        <v>99</v>
      </c>
      <c r="E60" s="111">
        <v>7430.93</v>
      </c>
      <c r="F60" s="48">
        <v>172883</v>
      </c>
      <c r="G60" s="111">
        <v>82707.36</v>
      </c>
      <c r="H60" s="164">
        <f t="shared" si="0"/>
        <v>0.4784007681495578</v>
      </c>
      <c r="I60" s="48">
        <v>179314</v>
      </c>
      <c r="J60" s="102">
        <v>68247</v>
      </c>
      <c r="K60" s="178">
        <f t="shared" si="1"/>
        <v>0.38060051083574065</v>
      </c>
      <c r="L60" s="89">
        <f t="shared" si="4"/>
        <v>21891.290000000008</v>
      </c>
      <c r="M60" s="21">
        <f t="shared" si="2"/>
        <v>20891.360000000015</v>
      </c>
    </row>
    <row r="61" spans="1:13" s="49" customFormat="1" ht="15.75">
      <c r="A61" s="200" t="s">
        <v>38</v>
      </c>
      <c r="B61" s="45">
        <v>801</v>
      </c>
      <c r="C61" s="46">
        <v>80104</v>
      </c>
      <c r="D61" s="47" t="s">
        <v>100</v>
      </c>
      <c r="E61" s="111">
        <v>9344.19</v>
      </c>
      <c r="F61" s="48">
        <v>8965</v>
      </c>
      <c r="G61" s="111">
        <v>2620.93</v>
      </c>
      <c r="H61" s="164">
        <f t="shared" si="0"/>
        <v>0.29235136642498605</v>
      </c>
      <c r="I61" s="48">
        <v>18309</v>
      </c>
      <c r="J61" s="102">
        <v>7627.17</v>
      </c>
      <c r="K61" s="178">
        <f t="shared" si="1"/>
        <v>0.41658037030968376</v>
      </c>
      <c r="L61" s="89">
        <f t="shared" si="4"/>
        <v>4337.950000000001</v>
      </c>
      <c r="M61" s="21">
        <f t="shared" si="2"/>
        <v>4337.759999999998</v>
      </c>
    </row>
    <row r="62" spans="1:13" s="49" customFormat="1" ht="15.75">
      <c r="A62" s="200" t="s">
        <v>39</v>
      </c>
      <c r="B62" s="45">
        <v>801</v>
      </c>
      <c r="C62" s="46">
        <v>80104</v>
      </c>
      <c r="D62" s="47" t="s">
        <v>101</v>
      </c>
      <c r="E62" s="111">
        <v>243.4</v>
      </c>
      <c r="F62" s="48">
        <v>10580</v>
      </c>
      <c r="G62" s="111">
        <v>5820.96</v>
      </c>
      <c r="H62" s="164">
        <f t="shared" si="0"/>
        <v>0.5501852551984877</v>
      </c>
      <c r="I62" s="48">
        <v>18515</v>
      </c>
      <c r="J62" s="102">
        <v>2418.36</v>
      </c>
      <c r="K62" s="178">
        <f t="shared" si="1"/>
        <v>0.1306162570888469</v>
      </c>
      <c r="L62" s="89">
        <f t="shared" si="4"/>
        <v>3645.9999999999995</v>
      </c>
      <c r="M62" s="21">
        <f t="shared" si="2"/>
        <v>11337.6</v>
      </c>
    </row>
    <row r="63" spans="1:13" s="49" customFormat="1" ht="15.75">
      <c r="A63" s="200" t="s">
        <v>40</v>
      </c>
      <c r="B63" s="45">
        <v>801</v>
      </c>
      <c r="C63" s="46">
        <v>80104</v>
      </c>
      <c r="D63" s="47" t="s">
        <v>102</v>
      </c>
      <c r="E63" s="111">
        <v>3210.47</v>
      </c>
      <c r="F63" s="48">
        <v>8005</v>
      </c>
      <c r="G63" s="111">
        <v>2593.41</v>
      </c>
      <c r="H63" s="164">
        <f t="shared" si="0"/>
        <v>0.3239737663960025</v>
      </c>
      <c r="I63" s="48">
        <v>9216</v>
      </c>
      <c r="J63" s="102">
        <v>838.59</v>
      </c>
      <c r="K63" s="178">
        <f t="shared" si="1"/>
        <v>0.09099283854166668</v>
      </c>
      <c r="L63" s="89">
        <f t="shared" si="4"/>
        <v>4965.289999999999</v>
      </c>
      <c r="M63" s="21">
        <f t="shared" si="2"/>
        <v>2965.8199999999997</v>
      </c>
    </row>
    <row r="64" spans="1:13" s="49" customFormat="1" ht="15.75">
      <c r="A64" s="200" t="s">
        <v>41</v>
      </c>
      <c r="B64" s="45">
        <v>801</v>
      </c>
      <c r="C64" s="46">
        <v>80104</v>
      </c>
      <c r="D64" s="47" t="s">
        <v>144</v>
      </c>
      <c r="E64" s="111">
        <v>39979.63</v>
      </c>
      <c r="F64" s="48">
        <v>36625</v>
      </c>
      <c r="G64" s="111">
        <v>17845.35</v>
      </c>
      <c r="H64" s="164">
        <f t="shared" si="0"/>
        <v>0.4872450511945392</v>
      </c>
      <c r="I64" s="48">
        <v>76425</v>
      </c>
      <c r="J64" s="102">
        <v>13571.24</v>
      </c>
      <c r="K64" s="178">
        <f t="shared" si="1"/>
        <v>0.1775759241086032</v>
      </c>
      <c r="L64" s="89">
        <f t="shared" si="4"/>
        <v>44253.74</v>
      </c>
      <c r="M64" s="21">
        <f t="shared" si="2"/>
        <v>44074.109999999986</v>
      </c>
    </row>
    <row r="65" spans="1:13" s="49" customFormat="1" ht="15.75">
      <c r="A65" s="200" t="s">
        <v>42</v>
      </c>
      <c r="B65" s="45">
        <v>801</v>
      </c>
      <c r="C65" s="46">
        <v>80104</v>
      </c>
      <c r="D65" s="47" t="s">
        <v>103</v>
      </c>
      <c r="E65" s="111">
        <v>24224.93</v>
      </c>
      <c r="F65" s="48">
        <v>38630</v>
      </c>
      <c r="G65" s="111">
        <v>52.1</v>
      </c>
      <c r="H65" s="164">
        <f t="shared" si="0"/>
        <v>0.00134869272586073</v>
      </c>
      <c r="I65" s="48">
        <v>57180</v>
      </c>
      <c r="J65" s="210">
        <v>0</v>
      </c>
      <c r="K65" s="178">
        <f t="shared" si="1"/>
        <v>0</v>
      </c>
      <c r="L65" s="89">
        <f t="shared" si="4"/>
        <v>24277.03</v>
      </c>
      <c r="M65" s="21">
        <f t="shared" si="2"/>
        <v>18602.1</v>
      </c>
    </row>
    <row r="66" spans="1:13" s="49" customFormat="1" ht="15.75">
      <c r="A66" s="200" t="s">
        <v>43</v>
      </c>
      <c r="B66" s="45">
        <v>801</v>
      </c>
      <c r="C66" s="46">
        <v>80104</v>
      </c>
      <c r="D66" s="47" t="s">
        <v>145</v>
      </c>
      <c r="E66" s="111">
        <v>4462.29</v>
      </c>
      <c r="F66" s="48">
        <v>33477</v>
      </c>
      <c r="G66" s="111">
        <v>11451.43</v>
      </c>
      <c r="H66" s="164">
        <f t="shared" si="0"/>
        <v>0.3420685844012307</v>
      </c>
      <c r="I66" s="48">
        <v>37939</v>
      </c>
      <c r="J66" s="102">
        <v>3944.79</v>
      </c>
      <c r="K66" s="178">
        <f t="shared" si="1"/>
        <v>0.10397717388439337</v>
      </c>
      <c r="L66" s="89">
        <f t="shared" si="4"/>
        <v>11968.93</v>
      </c>
      <c r="M66" s="21">
        <f t="shared" si="2"/>
        <v>11968.64</v>
      </c>
    </row>
    <row r="67" spans="1:13" s="49" customFormat="1" ht="15.75">
      <c r="A67" s="200" t="s">
        <v>44</v>
      </c>
      <c r="B67" s="45">
        <v>801</v>
      </c>
      <c r="C67" s="46">
        <v>80104</v>
      </c>
      <c r="D67" s="47" t="s">
        <v>104</v>
      </c>
      <c r="E67" s="111">
        <v>6840.75</v>
      </c>
      <c r="F67" s="48">
        <v>15560</v>
      </c>
      <c r="G67" s="111">
        <v>6020.98</v>
      </c>
      <c r="H67" s="164">
        <f t="shared" si="0"/>
        <v>0.386952442159383</v>
      </c>
      <c r="I67" s="48">
        <v>20401</v>
      </c>
      <c r="J67" s="102">
        <v>4621.67</v>
      </c>
      <c r="K67" s="178">
        <f t="shared" si="1"/>
        <v>0.22654134601245038</v>
      </c>
      <c r="L67" s="89">
        <f t="shared" si="4"/>
        <v>8240.06</v>
      </c>
      <c r="M67" s="21">
        <f t="shared" si="2"/>
        <v>6240.309999999998</v>
      </c>
    </row>
    <row r="68" spans="1:13" s="49" customFormat="1" ht="15.75">
      <c r="A68" s="200" t="s">
        <v>45</v>
      </c>
      <c r="B68" s="45">
        <v>801</v>
      </c>
      <c r="C68" s="46">
        <v>80104</v>
      </c>
      <c r="D68" s="47" t="s">
        <v>105</v>
      </c>
      <c r="E68" s="111">
        <v>2002.01</v>
      </c>
      <c r="F68" s="48">
        <v>8105</v>
      </c>
      <c r="G68" s="111">
        <v>2611.98</v>
      </c>
      <c r="H68" s="164">
        <f t="shared" si="0"/>
        <v>0.32226773596545344</v>
      </c>
      <c r="I68" s="48">
        <v>19028</v>
      </c>
      <c r="J68" s="102">
        <v>1905.89</v>
      </c>
      <c r="K68" s="178">
        <f t="shared" si="1"/>
        <v>0.10016239226403195</v>
      </c>
      <c r="L68" s="89">
        <f t="shared" si="4"/>
        <v>2708.0999999999995</v>
      </c>
      <c r="M68" s="21">
        <f t="shared" si="2"/>
        <v>11629.089999999998</v>
      </c>
    </row>
    <row r="69" spans="1:13" s="49" customFormat="1" ht="15.75">
      <c r="A69" s="200" t="s">
        <v>46</v>
      </c>
      <c r="B69" s="45">
        <v>801</v>
      </c>
      <c r="C69" s="46">
        <v>80104</v>
      </c>
      <c r="D69" s="47" t="s">
        <v>106</v>
      </c>
      <c r="E69" s="111">
        <v>7741.2</v>
      </c>
      <c r="F69" s="48">
        <v>32644</v>
      </c>
      <c r="G69" s="111">
        <v>4560.75</v>
      </c>
      <c r="H69" s="164">
        <f t="shared" si="0"/>
        <v>0.1397117387575052</v>
      </c>
      <c r="I69" s="48">
        <v>40385</v>
      </c>
      <c r="J69" s="102">
        <v>582.28</v>
      </c>
      <c r="K69" s="178">
        <f t="shared" si="1"/>
        <v>0.014418224588337252</v>
      </c>
      <c r="L69" s="89">
        <f t="shared" si="4"/>
        <v>11719.67</v>
      </c>
      <c r="M69" s="21">
        <f t="shared" si="2"/>
        <v>11719.470000000001</v>
      </c>
    </row>
    <row r="70" spans="1:13" s="49" customFormat="1" ht="15.75">
      <c r="A70" s="200" t="s">
        <v>47</v>
      </c>
      <c r="B70" s="45">
        <v>801</v>
      </c>
      <c r="C70" s="46">
        <v>80104</v>
      </c>
      <c r="D70" s="47" t="s">
        <v>146</v>
      </c>
      <c r="E70" s="111">
        <v>9504.6</v>
      </c>
      <c r="F70" s="48">
        <v>14340</v>
      </c>
      <c r="G70" s="111">
        <v>7520.89</v>
      </c>
      <c r="H70" s="164">
        <f t="shared" si="0"/>
        <v>0.5244693165969316</v>
      </c>
      <c r="I70" s="48">
        <v>32668</v>
      </c>
      <c r="J70" s="102">
        <v>4719.07</v>
      </c>
      <c r="K70" s="178">
        <f t="shared" si="1"/>
        <v>0.1444554303905963</v>
      </c>
      <c r="L70" s="89">
        <f t="shared" si="4"/>
        <v>12306.420000000002</v>
      </c>
      <c r="M70" s="21">
        <f t="shared" si="2"/>
        <v>21129.82</v>
      </c>
    </row>
    <row r="71" spans="1:13" s="49" customFormat="1" ht="15.75">
      <c r="A71" s="200" t="s">
        <v>48</v>
      </c>
      <c r="B71" s="45">
        <v>801</v>
      </c>
      <c r="C71" s="46">
        <v>80104</v>
      </c>
      <c r="D71" s="47" t="s">
        <v>107</v>
      </c>
      <c r="E71" s="111">
        <v>4153.26</v>
      </c>
      <c r="F71" s="48">
        <v>13555</v>
      </c>
      <c r="G71" s="111">
        <v>5182.71</v>
      </c>
      <c r="H71" s="164">
        <f>G71/F71</f>
        <v>0.38234673552194764</v>
      </c>
      <c r="I71" s="48">
        <v>15708</v>
      </c>
      <c r="J71" s="102">
        <v>4094.82</v>
      </c>
      <c r="K71" s="178">
        <f t="shared" si="1"/>
        <v>0.2606837280366692</v>
      </c>
      <c r="L71" s="89">
        <f t="shared" si="4"/>
        <v>5241.1500000000015</v>
      </c>
      <c r="M71" s="21">
        <f t="shared" si="2"/>
        <v>3240.8899999999994</v>
      </c>
    </row>
    <row r="72" spans="1:21" s="49" customFormat="1" ht="33" customHeight="1">
      <c r="A72" s="200" t="s">
        <v>49</v>
      </c>
      <c r="B72" s="45">
        <v>801</v>
      </c>
      <c r="C72" s="46">
        <v>80104</v>
      </c>
      <c r="D72" s="47" t="s">
        <v>147</v>
      </c>
      <c r="E72" s="144">
        <v>2679.19</v>
      </c>
      <c r="F72" s="145">
        <v>8820</v>
      </c>
      <c r="G72" s="144">
        <v>4869.55</v>
      </c>
      <c r="H72" s="165">
        <f t="shared" si="0"/>
        <v>0.5521031746031746</v>
      </c>
      <c r="I72" s="145">
        <v>23058</v>
      </c>
      <c r="J72" s="146">
        <v>4206.74</v>
      </c>
      <c r="K72" s="179">
        <f t="shared" si="1"/>
        <v>0.18244166883511145</v>
      </c>
      <c r="L72" s="147">
        <f t="shared" si="4"/>
        <v>3342</v>
      </c>
      <c r="M72" s="151">
        <f t="shared" si="2"/>
        <v>14900.81</v>
      </c>
      <c r="N72" s="154"/>
      <c r="O72" s="154"/>
      <c r="P72" s="154"/>
      <c r="Q72" s="154"/>
      <c r="R72" s="154"/>
      <c r="S72" s="154"/>
      <c r="T72" s="154"/>
      <c r="U72" s="154"/>
    </row>
    <row r="73" spans="1:13" s="49" customFormat="1" ht="15.75">
      <c r="A73" s="200" t="s">
        <v>50</v>
      </c>
      <c r="B73" s="45">
        <v>801</v>
      </c>
      <c r="C73" s="46">
        <v>80104</v>
      </c>
      <c r="D73" s="47" t="s">
        <v>108</v>
      </c>
      <c r="E73" s="111">
        <v>0</v>
      </c>
      <c r="F73" s="48">
        <v>22914</v>
      </c>
      <c r="G73" s="111">
        <v>2999.84</v>
      </c>
      <c r="H73" s="164">
        <f t="shared" si="0"/>
        <v>0.13091734310901632</v>
      </c>
      <c r="I73" s="48">
        <v>22914</v>
      </c>
      <c r="J73" s="102">
        <v>513.53</v>
      </c>
      <c r="K73" s="178">
        <f t="shared" si="1"/>
        <v>0.022411189665706554</v>
      </c>
      <c r="L73" s="89">
        <f t="shared" si="4"/>
        <v>2486.3100000000004</v>
      </c>
      <c r="M73" s="21">
        <f t="shared" si="2"/>
        <v>2486.3100000000013</v>
      </c>
    </row>
    <row r="74" spans="1:13" s="49" customFormat="1" ht="15.75">
      <c r="A74" s="200" t="s">
        <v>51</v>
      </c>
      <c r="B74" s="45">
        <v>801</v>
      </c>
      <c r="C74" s="46">
        <v>80104</v>
      </c>
      <c r="D74" s="47" t="s">
        <v>109</v>
      </c>
      <c r="E74" s="111">
        <v>4160.69</v>
      </c>
      <c r="F74" s="48">
        <v>11992</v>
      </c>
      <c r="G74" s="111">
        <v>4400.27</v>
      </c>
      <c r="H74" s="164">
        <f t="shared" si="0"/>
        <v>0.36693378919279523</v>
      </c>
      <c r="I74" s="48">
        <v>14153</v>
      </c>
      <c r="J74" s="102">
        <v>3646.97</v>
      </c>
      <c r="K74" s="178">
        <f t="shared" si="1"/>
        <v>0.2576817635836925</v>
      </c>
      <c r="L74" s="89">
        <f t="shared" si="4"/>
        <v>4913.99</v>
      </c>
      <c r="M74" s="21">
        <f t="shared" si="2"/>
        <v>2914.2999999999993</v>
      </c>
    </row>
    <row r="75" spans="1:13" s="49" customFormat="1" ht="15.75">
      <c r="A75" s="200" t="s">
        <v>52</v>
      </c>
      <c r="B75" s="45">
        <v>801</v>
      </c>
      <c r="C75" s="46">
        <v>80104</v>
      </c>
      <c r="D75" s="47" t="s">
        <v>110</v>
      </c>
      <c r="E75" s="111">
        <v>15033.05</v>
      </c>
      <c r="F75" s="48">
        <v>12778</v>
      </c>
      <c r="G75" s="111">
        <v>4502.44</v>
      </c>
      <c r="H75" s="164">
        <f t="shared" si="0"/>
        <v>0.3523587415871028</v>
      </c>
      <c r="I75" s="48">
        <v>27811</v>
      </c>
      <c r="J75" s="102">
        <v>12192.45</v>
      </c>
      <c r="K75" s="178">
        <f t="shared" si="1"/>
        <v>0.43840386897270867</v>
      </c>
      <c r="L75" s="89">
        <f t="shared" si="4"/>
        <v>7343.039999999997</v>
      </c>
      <c r="M75" s="21">
        <f t="shared" si="2"/>
        <v>7342.989999999994</v>
      </c>
    </row>
    <row r="76" spans="1:13" s="49" customFormat="1" ht="16.5" customHeight="1">
      <c r="A76" s="200" t="s">
        <v>53</v>
      </c>
      <c r="B76" s="45">
        <v>801</v>
      </c>
      <c r="C76" s="46">
        <v>80104</v>
      </c>
      <c r="D76" s="47" t="s">
        <v>111</v>
      </c>
      <c r="E76" s="111">
        <v>9651.84</v>
      </c>
      <c r="F76" s="48">
        <v>30770</v>
      </c>
      <c r="G76" s="111">
        <v>6191</v>
      </c>
      <c r="H76" s="164">
        <f t="shared" si="0"/>
        <v>0.20120246993825155</v>
      </c>
      <c r="I76" s="48">
        <v>38422</v>
      </c>
      <c r="J76" s="102">
        <v>509.9</v>
      </c>
      <c r="K76" s="178">
        <f>J76/I76</f>
        <v>0.013271042631825516</v>
      </c>
      <c r="L76" s="89">
        <f t="shared" si="4"/>
        <v>15332.94</v>
      </c>
      <c r="M76" s="21">
        <f t="shared" si="2"/>
        <v>13333.100000000006</v>
      </c>
    </row>
    <row r="77" spans="1:13" s="49" customFormat="1" ht="15.75">
      <c r="A77" s="200" t="s">
        <v>54</v>
      </c>
      <c r="B77" s="45">
        <v>801</v>
      </c>
      <c r="C77" s="46">
        <v>80104</v>
      </c>
      <c r="D77" s="47" t="s">
        <v>112</v>
      </c>
      <c r="E77" s="111">
        <v>757.97</v>
      </c>
      <c r="F77" s="48">
        <v>11240</v>
      </c>
      <c r="G77" s="111">
        <v>7783.16</v>
      </c>
      <c r="H77" s="164">
        <f t="shared" si="0"/>
        <v>0.6924519572953737</v>
      </c>
      <c r="I77" s="48">
        <v>27400</v>
      </c>
      <c r="J77" s="102">
        <v>7732.49</v>
      </c>
      <c r="K77" s="178">
        <f t="shared" si="1"/>
        <v>0.2822076642335766</v>
      </c>
      <c r="L77" s="89">
        <f t="shared" si="4"/>
        <v>808.6399999999994</v>
      </c>
      <c r="M77" s="21">
        <f t="shared" si="2"/>
        <v>16210.67</v>
      </c>
    </row>
    <row r="78" spans="1:13" s="49" customFormat="1" ht="15.75">
      <c r="A78" s="200" t="s">
        <v>55</v>
      </c>
      <c r="B78" s="45">
        <v>801</v>
      </c>
      <c r="C78" s="46">
        <v>80104</v>
      </c>
      <c r="D78" s="47" t="s">
        <v>113</v>
      </c>
      <c r="E78" s="111">
        <v>26341.05</v>
      </c>
      <c r="F78" s="48">
        <v>13894</v>
      </c>
      <c r="G78" s="111">
        <v>7844.34</v>
      </c>
      <c r="H78" s="164">
        <f t="shared" si="0"/>
        <v>0.5645847128256801</v>
      </c>
      <c r="I78" s="48">
        <v>40235</v>
      </c>
      <c r="J78" s="102">
        <v>21700.76</v>
      </c>
      <c r="K78" s="178">
        <f t="shared" si="1"/>
        <v>0.5393503168882813</v>
      </c>
      <c r="L78" s="89">
        <f t="shared" si="4"/>
        <v>12484.630000000001</v>
      </c>
      <c r="M78" s="21">
        <f t="shared" si="2"/>
        <v>12484.580000000002</v>
      </c>
    </row>
    <row r="79" spans="1:13" s="49" customFormat="1" ht="15.75">
      <c r="A79" s="200" t="s">
        <v>56</v>
      </c>
      <c r="B79" s="45">
        <v>801</v>
      </c>
      <c r="C79" s="46">
        <v>80104</v>
      </c>
      <c r="D79" s="47" t="s">
        <v>114</v>
      </c>
      <c r="E79" s="111">
        <v>1229.48</v>
      </c>
      <c r="F79" s="48">
        <v>7455</v>
      </c>
      <c r="G79" s="111">
        <v>4498.94</v>
      </c>
      <c r="H79" s="164">
        <f t="shared" si="0"/>
        <v>0.603479543930248</v>
      </c>
      <c r="I79" s="48">
        <v>5684</v>
      </c>
      <c r="J79" s="102">
        <v>1000</v>
      </c>
      <c r="K79" s="178">
        <f t="shared" si="1"/>
        <v>0.17593244194229415</v>
      </c>
      <c r="L79" s="89">
        <f t="shared" si="4"/>
        <v>4728.42</v>
      </c>
      <c r="M79" s="21">
        <f t="shared" si="2"/>
        <v>1727.9400000000005</v>
      </c>
    </row>
    <row r="80" spans="1:13" s="49" customFormat="1" ht="15.75">
      <c r="A80" s="200" t="s">
        <v>57</v>
      </c>
      <c r="B80" s="45">
        <v>801</v>
      </c>
      <c r="C80" s="46">
        <v>80104</v>
      </c>
      <c r="D80" s="47" t="s">
        <v>115</v>
      </c>
      <c r="E80" s="111">
        <v>6372.72</v>
      </c>
      <c r="F80" s="48">
        <v>19575</v>
      </c>
      <c r="G80" s="111">
        <v>10079.42</v>
      </c>
      <c r="H80" s="164">
        <f t="shared" si="0"/>
        <v>0.5149128991060026</v>
      </c>
      <c r="I80" s="48">
        <v>25025</v>
      </c>
      <c r="J80" s="102">
        <v>7989.17</v>
      </c>
      <c r="K80" s="178">
        <f t="shared" si="1"/>
        <v>0.31924755244755243</v>
      </c>
      <c r="L80" s="89">
        <f t="shared" si="4"/>
        <v>8462.97</v>
      </c>
      <c r="M80" s="21">
        <f t="shared" si="2"/>
        <v>7540.25</v>
      </c>
    </row>
    <row r="81" spans="1:13" s="49" customFormat="1" ht="15.75">
      <c r="A81" s="200" t="s">
        <v>58</v>
      </c>
      <c r="B81" s="45">
        <v>801</v>
      </c>
      <c r="C81" s="46">
        <v>80104</v>
      </c>
      <c r="D81" s="47" t="s">
        <v>116</v>
      </c>
      <c r="E81" s="111">
        <v>1261.73</v>
      </c>
      <c r="F81" s="48">
        <v>14835</v>
      </c>
      <c r="G81" s="111">
        <v>1759.24</v>
      </c>
      <c r="H81" s="164">
        <f aca="true" t="shared" si="5" ref="H81:H91">G81/F81</f>
        <v>0.11858712504213009</v>
      </c>
      <c r="I81" s="48">
        <v>16097</v>
      </c>
      <c r="J81" s="102">
        <v>41.23</v>
      </c>
      <c r="K81" s="178">
        <f aca="true" t="shared" si="6" ref="K81:K92">J81/I81</f>
        <v>0.00256134683481394</v>
      </c>
      <c r="L81" s="89">
        <f t="shared" si="4"/>
        <v>2979.7400000000002</v>
      </c>
      <c r="M81" s="21">
        <f aca="true" t="shared" si="7" ref="M81:M96">(L81+I81)-(F81+E81)</f>
        <v>2980.010000000002</v>
      </c>
    </row>
    <row r="82" spans="1:13" s="49" customFormat="1" ht="15.75">
      <c r="A82" s="200" t="s">
        <v>59</v>
      </c>
      <c r="B82" s="45">
        <v>801</v>
      </c>
      <c r="C82" s="46">
        <v>80104</v>
      </c>
      <c r="D82" s="47" t="s">
        <v>148</v>
      </c>
      <c r="E82" s="111">
        <v>25257.17</v>
      </c>
      <c r="F82" s="48">
        <v>22194</v>
      </c>
      <c r="G82" s="111">
        <v>3996.14</v>
      </c>
      <c r="H82" s="164">
        <f t="shared" si="5"/>
        <v>0.1800549698116608</v>
      </c>
      <c r="I82" s="48">
        <v>47451</v>
      </c>
      <c r="J82" s="102">
        <v>2151.58</v>
      </c>
      <c r="K82" s="178">
        <f t="shared" si="6"/>
        <v>0.045343196139175146</v>
      </c>
      <c r="L82" s="89">
        <f t="shared" si="4"/>
        <v>27101.729999999996</v>
      </c>
      <c r="M82" s="21">
        <f t="shared" si="7"/>
        <v>27101.559999999998</v>
      </c>
    </row>
    <row r="83" spans="1:13" s="49" customFormat="1" ht="15.75">
      <c r="A83" s="200" t="s">
        <v>60</v>
      </c>
      <c r="B83" s="45">
        <v>801</v>
      </c>
      <c r="C83" s="46">
        <v>80104</v>
      </c>
      <c r="D83" s="47" t="s">
        <v>187</v>
      </c>
      <c r="E83" s="111">
        <v>28881.1</v>
      </c>
      <c r="F83" s="48">
        <v>53800</v>
      </c>
      <c r="G83" s="111">
        <v>26221</v>
      </c>
      <c r="H83" s="164">
        <f t="shared" si="5"/>
        <v>0.48737918215613385</v>
      </c>
      <c r="I83" s="48">
        <v>82500</v>
      </c>
      <c r="J83" s="102">
        <v>20650.4</v>
      </c>
      <c r="K83" s="178">
        <f t="shared" si="6"/>
        <v>0.2503078787878788</v>
      </c>
      <c r="L83" s="89">
        <f t="shared" si="4"/>
        <v>34451.7</v>
      </c>
      <c r="M83" s="21">
        <f t="shared" si="7"/>
        <v>34270.59999999999</v>
      </c>
    </row>
    <row r="84" spans="1:13" s="49" customFormat="1" ht="15.75">
      <c r="A84" s="200" t="s">
        <v>61</v>
      </c>
      <c r="B84" s="45">
        <v>801</v>
      </c>
      <c r="C84" s="46">
        <v>80104</v>
      </c>
      <c r="D84" s="47" t="s">
        <v>117</v>
      </c>
      <c r="E84" s="111">
        <v>911.12</v>
      </c>
      <c r="F84" s="48">
        <v>31105</v>
      </c>
      <c r="G84" s="111">
        <v>11056.09</v>
      </c>
      <c r="H84" s="164">
        <f t="shared" si="5"/>
        <v>0.35544414081337405</v>
      </c>
      <c r="I84" s="48">
        <v>40924</v>
      </c>
      <c r="J84" s="102">
        <v>5350.15</v>
      </c>
      <c r="K84" s="178">
        <f t="shared" si="6"/>
        <v>0.13073379923761116</v>
      </c>
      <c r="L84" s="89">
        <f t="shared" si="4"/>
        <v>6617.060000000001</v>
      </c>
      <c r="M84" s="21">
        <f t="shared" si="7"/>
        <v>15524.939999999999</v>
      </c>
    </row>
    <row r="85" spans="1:13" s="49" customFormat="1" ht="15.75">
      <c r="A85" s="200" t="s">
        <v>62</v>
      </c>
      <c r="B85" s="45">
        <v>801</v>
      </c>
      <c r="C85" s="46">
        <v>80104</v>
      </c>
      <c r="D85" s="47" t="s">
        <v>118</v>
      </c>
      <c r="E85" s="111">
        <v>15756.88</v>
      </c>
      <c r="F85" s="48">
        <v>15483</v>
      </c>
      <c r="G85" s="111">
        <v>5380.27</v>
      </c>
      <c r="H85" s="164">
        <f t="shared" si="5"/>
        <v>0.34749531744493967</v>
      </c>
      <c r="I85" s="48">
        <v>31240</v>
      </c>
      <c r="J85" s="102">
        <v>1659.42</v>
      </c>
      <c r="K85" s="178">
        <f t="shared" si="6"/>
        <v>0.053118437900128046</v>
      </c>
      <c r="L85" s="89">
        <f t="shared" si="4"/>
        <v>19477.730000000003</v>
      </c>
      <c r="M85" s="21">
        <f t="shared" si="7"/>
        <v>19477.850000000006</v>
      </c>
    </row>
    <row r="86" spans="1:13" s="28" customFormat="1" ht="15.75">
      <c r="A86" s="195" t="s">
        <v>63</v>
      </c>
      <c r="B86" s="24">
        <v>801</v>
      </c>
      <c r="C86" s="25">
        <v>80110</v>
      </c>
      <c r="D86" s="26" t="s">
        <v>2</v>
      </c>
      <c r="E86" s="112">
        <f>SUM(E88:E96)</f>
        <v>111980.39000000001</v>
      </c>
      <c r="F86" s="1">
        <f>SUM(F88:F96)</f>
        <v>632132</v>
      </c>
      <c r="G86" s="123">
        <f>SUM(G88:G96)</f>
        <v>304237.89</v>
      </c>
      <c r="H86" s="162">
        <f t="shared" si="5"/>
        <v>0.48128854416482636</v>
      </c>
      <c r="I86" s="186">
        <f>SUM(I88:I96)</f>
        <v>717842</v>
      </c>
      <c r="J86" s="123">
        <f>SUM(J88:J96)</f>
        <v>202281.88</v>
      </c>
      <c r="K86" s="162">
        <f t="shared" si="6"/>
        <v>0.2817916477442111</v>
      </c>
      <c r="L86" s="87">
        <f>E86+G86-J86</f>
        <v>213936.40000000002</v>
      </c>
      <c r="M86" s="52">
        <f t="shared" si="7"/>
        <v>187666.01</v>
      </c>
    </row>
    <row r="87" spans="1:13" s="44" customFormat="1" ht="14.25" customHeight="1">
      <c r="A87" s="199"/>
      <c r="B87" s="41"/>
      <c r="C87" s="42"/>
      <c r="D87" s="38" t="s">
        <v>18</v>
      </c>
      <c r="E87" s="113"/>
      <c r="F87" s="50"/>
      <c r="G87" s="113"/>
      <c r="H87" s="163"/>
      <c r="I87" s="50"/>
      <c r="J87" s="101"/>
      <c r="K87" s="163"/>
      <c r="L87" s="91"/>
      <c r="M87" s="21">
        <f t="shared" si="7"/>
        <v>0</v>
      </c>
    </row>
    <row r="88" spans="1:13" s="49" customFormat="1" ht="15.75" hidden="1">
      <c r="A88" s="200" t="s">
        <v>27</v>
      </c>
      <c r="B88" s="45">
        <v>801</v>
      </c>
      <c r="C88" s="46">
        <v>80110</v>
      </c>
      <c r="D88" s="47" t="s">
        <v>149</v>
      </c>
      <c r="E88" s="111"/>
      <c r="F88" s="48"/>
      <c r="G88" s="111"/>
      <c r="H88" s="164" t="e">
        <f t="shared" si="5"/>
        <v>#DIV/0!</v>
      </c>
      <c r="I88" s="48"/>
      <c r="J88" s="102"/>
      <c r="K88" s="178" t="e">
        <f t="shared" si="6"/>
        <v>#DIV/0!</v>
      </c>
      <c r="L88" s="89">
        <f aca="true" t="shared" si="8" ref="L88:L96">E88+G88-J88</f>
        <v>0</v>
      </c>
      <c r="M88" s="21">
        <f t="shared" si="7"/>
        <v>0</v>
      </c>
    </row>
    <row r="89" spans="1:13" s="49" customFormat="1" ht="15.75">
      <c r="A89" s="200" t="s">
        <v>31</v>
      </c>
      <c r="B89" s="45">
        <v>801</v>
      </c>
      <c r="C89" s="46">
        <v>80110</v>
      </c>
      <c r="D89" s="47" t="s">
        <v>71</v>
      </c>
      <c r="E89" s="111">
        <v>20392.03</v>
      </c>
      <c r="F89" s="48">
        <v>102500</v>
      </c>
      <c r="G89" s="111">
        <v>48554.55</v>
      </c>
      <c r="H89" s="164">
        <f>G89/F89</f>
        <v>0.47370292682926834</v>
      </c>
      <c r="I89" s="48">
        <v>122892</v>
      </c>
      <c r="J89" s="102">
        <v>39779.68</v>
      </c>
      <c r="K89" s="178">
        <f>J89/I90</f>
        <v>0.35517571428571426</v>
      </c>
      <c r="L89" s="89">
        <f>E89+G89-J89</f>
        <v>29166.9</v>
      </c>
      <c r="M89" s="21" t="e">
        <f>(L89+#REF!)-(#REF!+E89)</f>
        <v>#REF!</v>
      </c>
    </row>
    <row r="90" spans="1:13" s="49" customFormat="1" ht="15.75">
      <c r="A90" s="200" t="s">
        <v>32</v>
      </c>
      <c r="B90" s="45">
        <v>801</v>
      </c>
      <c r="C90" s="46">
        <v>80110</v>
      </c>
      <c r="D90" s="47" t="s">
        <v>124</v>
      </c>
      <c r="E90" s="111">
        <v>33820.8</v>
      </c>
      <c r="F90" s="48">
        <v>92000</v>
      </c>
      <c r="G90" s="111">
        <v>65793.74</v>
      </c>
      <c r="H90" s="164">
        <f t="shared" si="5"/>
        <v>0.715149347826087</v>
      </c>
      <c r="I90" s="48">
        <v>112000</v>
      </c>
      <c r="J90" s="102">
        <v>34419.15</v>
      </c>
      <c r="K90" s="178">
        <f t="shared" si="6"/>
        <v>0.3073138392857143</v>
      </c>
      <c r="L90" s="89">
        <f t="shared" si="8"/>
        <v>65195.39000000001</v>
      </c>
      <c r="M90" s="21">
        <f t="shared" si="7"/>
        <v>51374.59000000001</v>
      </c>
    </row>
    <row r="91" spans="1:13" s="49" customFormat="1" ht="15.75">
      <c r="A91" s="200" t="s">
        <v>33</v>
      </c>
      <c r="B91" s="45">
        <v>801</v>
      </c>
      <c r="C91" s="46">
        <v>80110</v>
      </c>
      <c r="D91" s="47" t="s">
        <v>72</v>
      </c>
      <c r="E91" s="111">
        <v>7168.32</v>
      </c>
      <c r="F91" s="48">
        <v>28100</v>
      </c>
      <c r="G91" s="111">
        <v>11796.56</v>
      </c>
      <c r="H91" s="164">
        <f t="shared" si="5"/>
        <v>0.41980640569395017</v>
      </c>
      <c r="I91" s="48">
        <v>35156</v>
      </c>
      <c r="J91" s="102">
        <v>4651.72</v>
      </c>
      <c r="K91" s="178">
        <f t="shared" si="6"/>
        <v>0.13231653202867222</v>
      </c>
      <c r="L91" s="89">
        <f t="shared" si="8"/>
        <v>14313.159999999996</v>
      </c>
      <c r="M91" s="21">
        <f t="shared" si="7"/>
        <v>14200.839999999997</v>
      </c>
    </row>
    <row r="92" spans="1:13" s="49" customFormat="1" ht="15.75" hidden="1">
      <c r="A92" s="200" t="s">
        <v>34</v>
      </c>
      <c r="B92" s="45">
        <v>801</v>
      </c>
      <c r="C92" s="46">
        <v>80110</v>
      </c>
      <c r="D92" s="47" t="s">
        <v>202</v>
      </c>
      <c r="E92" s="111"/>
      <c r="F92" s="48"/>
      <c r="G92" s="111"/>
      <c r="H92" s="164" t="e">
        <f aca="true" t="shared" si="9" ref="H92:H97">G92/F92</f>
        <v>#DIV/0!</v>
      </c>
      <c r="I92" s="48"/>
      <c r="J92" s="102"/>
      <c r="K92" s="178" t="e">
        <f t="shared" si="6"/>
        <v>#DIV/0!</v>
      </c>
      <c r="L92" s="89">
        <f t="shared" si="8"/>
        <v>0</v>
      </c>
      <c r="M92" s="21">
        <f t="shared" si="7"/>
        <v>0</v>
      </c>
    </row>
    <row r="93" spans="1:13" s="49" customFormat="1" ht="15" customHeight="1">
      <c r="A93" s="200" t="s">
        <v>35</v>
      </c>
      <c r="B93" s="45">
        <v>801</v>
      </c>
      <c r="C93" s="46">
        <v>80110</v>
      </c>
      <c r="D93" s="47" t="s">
        <v>188</v>
      </c>
      <c r="E93" s="114">
        <v>34244.19</v>
      </c>
      <c r="F93" s="48">
        <v>186500</v>
      </c>
      <c r="G93" s="111">
        <v>66044</v>
      </c>
      <c r="H93" s="164">
        <f t="shared" si="9"/>
        <v>0.35412332439678285</v>
      </c>
      <c r="I93" s="48">
        <v>220450</v>
      </c>
      <c r="J93" s="102">
        <v>36107.91</v>
      </c>
      <c r="K93" s="178">
        <f>J93/I93</f>
        <v>0.1637918348831935</v>
      </c>
      <c r="L93" s="89">
        <f t="shared" si="8"/>
        <v>64180.28</v>
      </c>
      <c r="M93" s="21">
        <f t="shared" si="7"/>
        <v>63886.090000000026</v>
      </c>
    </row>
    <row r="94" spans="1:13" s="49" customFormat="1" ht="16.5" customHeight="1">
      <c r="A94" s="201"/>
      <c r="B94" s="45">
        <v>801</v>
      </c>
      <c r="C94" s="46">
        <v>80110</v>
      </c>
      <c r="D94" s="47" t="s">
        <v>203</v>
      </c>
      <c r="E94" s="114">
        <v>761.05</v>
      </c>
      <c r="F94" s="62">
        <v>1232</v>
      </c>
      <c r="G94" s="117">
        <v>117</v>
      </c>
      <c r="H94" s="169">
        <f t="shared" si="9"/>
        <v>0.09496753246753246</v>
      </c>
      <c r="I94" s="62">
        <v>1850</v>
      </c>
      <c r="J94" s="103">
        <v>0</v>
      </c>
      <c r="K94" s="180">
        <f>J94/I94</f>
        <v>0</v>
      </c>
      <c r="L94" s="89">
        <f t="shared" si="8"/>
        <v>878.05</v>
      </c>
      <c r="M94" s="21">
        <f t="shared" si="7"/>
        <v>735.0000000000002</v>
      </c>
    </row>
    <row r="95" spans="1:13" s="49" customFormat="1" ht="16.5" customHeight="1">
      <c r="A95" s="201"/>
      <c r="B95" s="63">
        <v>801</v>
      </c>
      <c r="C95" s="64">
        <v>80110</v>
      </c>
      <c r="D95" s="61" t="s">
        <v>215</v>
      </c>
      <c r="E95" s="114">
        <v>15352.93</v>
      </c>
      <c r="F95" s="62">
        <v>105600</v>
      </c>
      <c r="G95" s="117">
        <v>39235.73</v>
      </c>
      <c r="H95" s="169">
        <f t="shared" si="9"/>
        <v>0.37155047348484854</v>
      </c>
      <c r="I95" s="62">
        <v>109053</v>
      </c>
      <c r="J95" s="103">
        <v>18622.05</v>
      </c>
      <c r="K95" s="180">
        <f>J95/I95</f>
        <v>0.1707614646089516</v>
      </c>
      <c r="L95" s="142">
        <f t="shared" si="8"/>
        <v>35966.61</v>
      </c>
      <c r="M95" s="21">
        <f t="shared" si="7"/>
        <v>24066.679999999993</v>
      </c>
    </row>
    <row r="96" spans="1:13" s="49" customFormat="1" ht="16.5" customHeight="1">
      <c r="A96" s="201"/>
      <c r="B96" s="63">
        <v>801</v>
      </c>
      <c r="C96" s="64">
        <v>80110</v>
      </c>
      <c r="D96" s="61" t="s">
        <v>213</v>
      </c>
      <c r="E96" s="114">
        <v>241.07</v>
      </c>
      <c r="F96" s="62">
        <v>116200</v>
      </c>
      <c r="G96" s="117">
        <v>72696.31</v>
      </c>
      <c r="H96" s="169">
        <f t="shared" si="9"/>
        <v>0.6256136833046472</v>
      </c>
      <c r="I96" s="62">
        <v>116441</v>
      </c>
      <c r="J96" s="103">
        <v>68701.37</v>
      </c>
      <c r="K96" s="180">
        <f>J96/I96</f>
        <v>0.5900101338875482</v>
      </c>
      <c r="L96" s="142">
        <f t="shared" si="8"/>
        <v>4236.010000000009</v>
      </c>
      <c r="M96" s="21">
        <f t="shared" si="7"/>
        <v>4235.940000000002</v>
      </c>
    </row>
    <row r="97" spans="1:13" s="28" customFormat="1" ht="15.75">
      <c r="A97" s="195" t="s">
        <v>64</v>
      </c>
      <c r="B97" s="24">
        <v>801</v>
      </c>
      <c r="C97" s="25">
        <v>80148</v>
      </c>
      <c r="D97" s="26" t="s">
        <v>193</v>
      </c>
      <c r="E97" s="112">
        <f>SUM(E99:E158)</f>
        <v>454386.8899999999</v>
      </c>
      <c r="F97" s="1">
        <f>SUM(F99:F158)</f>
        <v>9145406</v>
      </c>
      <c r="G97" s="123">
        <f>SUM(G99:G158)</f>
        <v>3506965.4099999997</v>
      </c>
      <c r="H97" s="162">
        <f t="shared" si="9"/>
        <v>0.3834674381869979</v>
      </c>
      <c r="I97" s="1">
        <f>SUM(I99:I158)</f>
        <v>9396365</v>
      </c>
      <c r="J97" s="105">
        <f>SUM(J99:J158)</f>
        <v>3538340.6099999994</v>
      </c>
      <c r="K97" s="162">
        <f>J97/I97</f>
        <v>0.37656483225162063</v>
      </c>
      <c r="L97" s="87">
        <f>E97+G97-J97</f>
        <v>423011.6900000004</v>
      </c>
      <c r="M97" s="52">
        <f>(L159+I159)-(F159+E159)</f>
        <v>18322.93</v>
      </c>
    </row>
    <row r="98" spans="1:13" s="44" customFormat="1" ht="15" customHeight="1">
      <c r="A98" s="199"/>
      <c r="B98" s="41"/>
      <c r="C98" s="42"/>
      <c r="D98" s="38" t="s">
        <v>18</v>
      </c>
      <c r="E98" s="113"/>
      <c r="F98" s="50"/>
      <c r="G98" s="113"/>
      <c r="H98" s="163"/>
      <c r="I98" s="50"/>
      <c r="J98" s="132"/>
      <c r="K98" s="163"/>
      <c r="L98" s="91"/>
      <c r="M98" s="21">
        <f>(L160+I160)-(F160+E160)</f>
        <v>0</v>
      </c>
    </row>
    <row r="99" spans="1:13" s="44" customFormat="1" ht="15" customHeight="1">
      <c r="A99" s="199"/>
      <c r="B99" s="45">
        <v>801</v>
      </c>
      <c r="C99" s="46">
        <v>80148</v>
      </c>
      <c r="D99" s="47" t="s">
        <v>141</v>
      </c>
      <c r="E99" s="113">
        <v>8701.78</v>
      </c>
      <c r="F99" s="43">
        <v>162878</v>
      </c>
      <c r="G99" s="113">
        <v>58040.55</v>
      </c>
      <c r="H99" s="164">
        <f aca="true" t="shared" si="10" ref="H99:H130">G99/F99</f>
        <v>0.356343705104434</v>
      </c>
      <c r="I99" s="43">
        <v>162878</v>
      </c>
      <c r="J99" s="132">
        <v>62085.3</v>
      </c>
      <c r="K99" s="178">
        <f>J99/I99</f>
        <v>0.3811767089478014</v>
      </c>
      <c r="L99" s="89">
        <f aca="true" t="shared" si="11" ref="L99:L130">E99+G99-J99</f>
        <v>4657.029999999999</v>
      </c>
      <c r="M99" s="21"/>
    </row>
    <row r="100" spans="1:13" s="44" customFormat="1" ht="15" customHeight="1">
      <c r="A100" s="199"/>
      <c r="B100" s="45">
        <v>801</v>
      </c>
      <c r="C100" s="46">
        <v>80148</v>
      </c>
      <c r="D100" s="47" t="s">
        <v>142</v>
      </c>
      <c r="E100" s="113">
        <v>4416</v>
      </c>
      <c r="F100" s="43">
        <v>142683</v>
      </c>
      <c r="G100" s="113">
        <v>36495.1</v>
      </c>
      <c r="H100" s="164">
        <f t="shared" si="10"/>
        <v>0.2557774927636789</v>
      </c>
      <c r="I100" s="43">
        <v>145099</v>
      </c>
      <c r="J100" s="132">
        <v>40173.94</v>
      </c>
      <c r="K100" s="178">
        <f aca="true" t="shared" si="12" ref="K100:K130">J100/I100</f>
        <v>0.27687261800563756</v>
      </c>
      <c r="L100" s="89">
        <f t="shared" si="11"/>
        <v>737.1599999999962</v>
      </c>
      <c r="M100" s="21"/>
    </row>
    <row r="101" spans="1:13" s="44" customFormat="1" ht="15" customHeight="1">
      <c r="A101" s="199"/>
      <c r="B101" s="45">
        <v>801</v>
      </c>
      <c r="C101" s="46">
        <v>80148</v>
      </c>
      <c r="D101" s="47" t="s">
        <v>143</v>
      </c>
      <c r="E101" s="113">
        <v>7806.07</v>
      </c>
      <c r="F101" s="43">
        <v>230322</v>
      </c>
      <c r="G101" s="113">
        <v>71743.21</v>
      </c>
      <c r="H101" s="164">
        <f t="shared" si="10"/>
        <v>0.311490912722189</v>
      </c>
      <c r="I101" s="43">
        <v>238128</v>
      </c>
      <c r="J101" s="132">
        <v>75965.69</v>
      </c>
      <c r="K101" s="178">
        <f t="shared" si="12"/>
        <v>0.3190120019485319</v>
      </c>
      <c r="L101" s="89">
        <f t="shared" si="11"/>
        <v>3583.5899999999965</v>
      </c>
      <c r="M101" s="21"/>
    </row>
    <row r="102" spans="1:13" s="44" customFormat="1" ht="15" customHeight="1">
      <c r="A102" s="199"/>
      <c r="B102" s="45">
        <v>801</v>
      </c>
      <c r="C102" s="46">
        <v>80148</v>
      </c>
      <c r="D102" s="47" t="s">
        <v>95</v>
      </c>
      <c r="E102" s="113">
        <v>18495.51</v>
      </c>
      <c r="F102" s="43">
        <v>154539</v>
      </c>
      <c r="G102" s="113">
        <v>58134.3</v>
      </c>
      <c r="H102" s="164">
        <f t="shared" si="10"/>
        <v>0.37617882864519636</v>
      </c>
      <c r="I102" s="43">
        <v>166039</v>
      </c>
      <c r="J102" s="132">
        <v>64547.31</v>
      </c>
      <c r="K102" s="178">
        <f t="shared" si="12"/>
        <v>0.38874788453315184</v>
      </c>
      <c r="L102" s="89">
        <f t="shared" si="11"/>
        <v>12082.5</v>
      </c>
      <c r="M102" s="21"/>
    </row>
    <row r="103" spans="1:13" s="44" customFormat="1" ht="15" customHeight="1">
      <c r="A103" s="199"/>
      <c r="B103" s="45">
        <v>801</v>
      </c>
      <c r="C103" s="46">
        <v>80148</v>
      </c>
      <c r="D103" s="47" t="s">
        <v>186</v>
      </c>
      <c r="E103" s="113">
        <v>1500</v>
      </c>
      <c r="F103" s="43">
        <v>293832</v>
      </c>
      <c r="G103" s="113">
        <v>86959.01</v>
      </c>
      <c r="H103" s="164">
        <f t="shared" si="10"/>
        <v>0.2959480587546625</v>
      </c>
      <c r="I103" s="43">
        <v>293832</v>
      </c>
      <c r="J103" s="132">
        <v>88298.83</v>
      </c>
      <c r="K103" s="178">
        <f t="shared" si="12"/>
        <v>0.3005078752484413</v>
      </c>
      <c r="L103" s="89">
        <f t="shared" si="11"/>
        <v>160.17999999999302</v>
      </c>
      <c r="M103" s="21"/>
    </row>
    <row r="104" spans="1:13" s="44" customFormat="1" ht="15" customHeight="1">
      <c r="A104" s="199"/>
      <c r="B104" s="45">
        <v>801</v>
      </c>
      <c r="C104" s="46">
        <v>80148</v>
      </c>
      <c r="D104" s="47" t="s">
        <v>96</v>
      </c>
      <c r="E104" s="113">
        <v>7661.01</v>
      </c>
      <c r="F104" s="43">
        <v>129360</v>
      </c>
      <c r="G104" s="113">
        <v>40017</v>
      </c>
      <c r="H104" s="164">
        <f t="shared" si="10"/>
        <v>0.30934601113172544</v>
      </c>
      <c r="I104" s="43">
        <v>129360</v>
      </c>
      <c r="J104" s="132">
        <v>41004.8</v>
      </c>
      <c r="K104" s="178">
        <f t="shared" si="12"/>
        <v>0.3169820655534942</v>
      </c>
      <c r="L104" s="89">
        <f t="shared" si="11"/>
        <v>6673.209999999999</v>
      </c>
      <c r="M104" s="21"/>
    </row>
    <row r="105" spans="1:13" s="44" customFormat="1" ht="15" customHeight="1">
      <c r="A105" s="199"/>
      <c r="B105" s="45">
        <v>801</v>
      </c>
      <c r="C105" s="46">
        <v>80148</v>
      </c>
      <c r="D105" s="47" t="s">
        <v>97</v>
      </c>
      <c r="E105" s="113">
        <v>2869.48</v>
      </c>
      <c r="F105" s="43">
        <v>88365</v>
      </c>
      <c r="G105" s="113">
        <v>31070</v>
      </c>
      <c r="H105" s="164">
        <f t="shared" si="10"/>
        <v>0.35160980026028404</v>
      </c>
      <c r="I105" s="43">
        <v>91234</v>
      </c>
      <c r="J105" s="132">
        <v>29840.44</v>
      </c>
      <c r="K105" s="178">
        <f t="shared" si="12"/>
        <v>0.3270758708376263</v>
      </c>
      <c r="L105" s="89">
        <f t="shared" si="11"/>
        <v>4099.0400000000045</v>
      </c>
      <c r="M105" s="21"/>
    </row>
    <row r="106" spans="1:13" s="44" customFormat="1" ht="15" customHeight="1">
      <c r="A106" s="199"/>
      <c r="B106" s="45">
        <v>801</v>
      </c>
      <c r="C106" s="46">
        <v>80148</v>
      </c>
      <c r="D106" s="47" t="s">
        <v>98</v>
      </c>
      <c r="E106" s="113">
        <v>9534.47</v>
      </c>
      <c r="F106" s="43">
        <v>143451</v>
      </c>
      <c r="G106" s="113">
        <v>57479.8</v>
      </c>
      <c r="H106" s="164">
        <f t="shared" si="10"/>
        <v>0.4006929195334993</v>
      </c>
      <c r="I106" s="43">
        <v>146951</v>
      </c>
      <c r="J106" s="132">
        <v>57098.61</v>
      </c>
      <c r="K106" s="178">
        <f t="shared" si="12"/>
        <v>0.38855543684629573</v>
      </c>
      <c r="L106" s="89">
        <f t="shared" si="11"/>
        <v>9915.660000000003</v>
      </c>
      <c r="M106" s="21"/>
    </row>
    <row r="107" spans="1:13" s="44" customFormat="1" ht="15" customHeight="1">
      <c r="A107" s="199"/>
      <c r="B107" s="45">
        <v>801</v>
      </c>
      <c r="C107" s="46">
        <v>80148</v>
      </c>
      <c r="D107" s="47" t="s">
        <v>100</v>
      </c>
      <c r="E107" s="113">
        <v>1000</v>
      </c>
      <c r="F107" s="43">
        <v>232733</v>
      </c>
      <c r="G107" s="113">
        <v>62779.89</v>
      </c>
      <c r="H107" s="164">
        <f t="shared" si="10"/>
        <v>0.26975070144758156</v>
      </c>
      <c r="I107" s="43">
        <v>232733</v>
      </c>
      <c r="J107" s="132">
        <v>63722.37</v>
      </c>
      <c r="K107" s="178">
        <f t="shared" si="12"/>
        <v>0.27380032053898673</v>
      </c>
      <c r="L107" s="89">
        <f t="shared" si="11"/>
        <v>57.5199999999968</v>
      </c>
      <c r="M107" s="21"/>
    </row>
    <row r="108" spans="1:13" s="44" customFormat="1" ht="15" customHeight="1">
      <c r="A108" s="199"/>
      <c r="B108" s="45">
        <v>801</v>
      </c>
      <c r="C108" s="46">
        <v>80148</v>
      </c>
      <c r="D108" s="47" t="s">
        <v>101</v>
      </c>
      <c r="E108" s="113">
        <v>7837.73</v>
      </c>
      <c r="F108" s="43">
        <v>165488</v>
      </c>
      <c r="G108" s="113">
        <v>57435.6</v>
      </c>
      <c r="H108" s="164">
        <f t="shared" si="10"/>
        <v>0.3470680653582133</v>
      </c>
      <c r="I108" s="43">
        <v>165488</v>
      </c>
      <c r="J108" s="132">
        <v>58501.39</v>
      </c>
      <c r="K108" s="178">
        <f t="shared" si="12"/>
        <v>0.35350835105868705</v>
      </c>
      <c r="L108" s="89">
        <f t="shared" si="11"/>
        <v>6771.940000000002</v>
      </c>
      <c r="M108" s="21"/>
    </row>
    <row r="109" spans="1:13" s="44" customFormat="1" ht="15" customHeight="1">
      <c r="A109" s="199"/>
      <c r="B109" s="45">
        <v>801</v>
      </c>
      <c r="C109" s="46">
        <v>80148</v>
      </c>
      <c r="D109" s="47" t="s">
        <v>102</v>
      </c>
      <c r="E109" s="113">
        <v>12003</v>
      </c>
      <c r="F109" s="43">
        <v>107811</v>
      </c>
      <c r="G109" s="113">
        <v>36510.04</v>
      </c>
      <c r="H109" s="164">
        <f t="shared" si="10"/>
        <v>0.3386485609075141</v>
      </c>
      <c r="I109" s="43">
        <v>117814</v>
      </c>
      <c r="J109" s="132">
        <v>36210.7</v>
      </c>
      <c r="K109" s="178">
        <f t="shared" si="12"/>
        <v>0.30735481351961563</v>
      </c>
      <c r="L109" s="89">
        <f t="shared" si="11"/>
        <v>12302.340000000004</v>
      </c>
      <c r="M109" s="21"/>
    </row>
    <row r="110" spans="1:13" s="44" customFormat="1" ht="15" customHeight="1">
      <c r="A110" s="199"/>
      <c r="B110" s="45">
        <v>801</v>
      </c>
      <c r="C110" s="46">
        <v>80148</v>
      </c>
      <c r="D110" s="47" t="s">
        <v>144</v>
      </c>
      <c r="E110" s="113">
        <v>16592.79</v>
      </c>
      <c r="F110" s="43">
        <v>164010</v>
      </c>
      <c r="G110" s="113">
        <v>60923.35</v>
      </c>
      <c r="H110" s="164">
        <f t="shared" si="10"/>
        <v>0.37146119139076883</v>
      </c>
      <c r="I110" s="43">
        <v>173010</v>
      </c>
      <c r="J110" s="132">
        <v>65465.39</v>
      </c>
      <c r="K110" s="178">
        <f t="shared" si="12"/>
        <v>0.37839078665973064</v>
      </c>
      <c r="L110" s="89">
        <f t="shared" si="11"/>
        <v>12050.75</v>
      </c>
      <c r="M110" s="21"/>
    </row>
    <row r="111" spans="1:13" s="44" customFormat="1" ht="15" customHeight="1">
      <c r="A111" s="199"/>
      <c r="B111" s="45">
        <v>801</v>
      </c>
      <c r="C111" s="46">
        <v>80148</v>
      </c>
      <c r="D111" s="47" t="s">
        <v>145</v>
      </c>
      <c r="E111" s="113">
        <v>19233.75</v>
      </c>
      <c r="F111" s="43">
        <v>208730</v>
      </c>
      <c r="G111" s="113">
        <v>73496.84</v>
      </c>
      <c r="H111" s="164">
        <f t="shared" si="10"/>
        <v>0.35211440617065104</v>
      </c>
      <c r="I111" s="43">
        <v>227964</v>
      </c>
      <c r="J111" s="132">
        <v>75631.69</v>
      </c>
      <c r="K111" s="178">
        <f t="shared" si="12"/>
        <v>0.33177032338439405</v>
      </c>
      <c r="L111" s="89">
        <f t="shared" si="11"/>
        <v>17098.899999999994</v>
      </c>
      <c r="M111" s="21"/>
    </row>
    <row r="112" spans="1:13" s="44" customFormat="1" ht="15" customHeight="1">
      <c r="A112" s="199"/>
      <c r="B112" s="45">
        <v>801</v>
      </c>
      <c r="C112" s="46">
        <v>80148</v>
      </c>
      <c r="D112" s="47" t="s">
        <v>104</v>
      </c>
      <c r="E112" s="113">
        <v>13821</v>
      </c>
      <c r="F112" s="43">
        <v>217086</v>
      </c>
      <c r="G112" s="113">
        <v>61704.23</v>
      </c>
      <c r="H112" s="164">
        <f t="shared" si="10"/>
        <v>0.2842386427498779</v>
      </c>
      <c r="I112" s="43">
        <v>228907</v>
      </c>
      <c r="J112" s="132">
        <v>60895.77</v>
      </c>
      <c r="K112" s="178">
        <f t="shared" si="12"/>
        <v>0.2660284307600903</v>
      </c>
      <c r="L112" s="89">
        <f t="shared" si="11"/>
        <v>14629.460000000014</v>
      </c>
      <c r="M112" s="21"/>
    </row>
    <row r="113" spans="1:13" s="44" customFormat="1" ht="15" customHeight="1">
      <c r="A113" s="199"/>
      <c r="B113" s="45">
        <v>801</v>
      </c>
      <c r="C113" s="46">
        <v>80148</v>
      </c>
      <c r="D113" s="47" t="s">
        <v>105</v>
      </c>
      <c r="E113" s="113">
        <v>9243.73</v>
      </c>
      <c r="F113" s="43">
        <v>139500</v>
      </c>
      <c r="G113" s="113">
        <v>48650.24</v>
      </c>
      <c r="H113" s="164">
        <f t="shared" si="10"/>
        <v>0.34874724014336916</v>
      </c>
      <c r="I113" s="43">
        <v>139500</v>
      </c>
      <c r="J113" s="132">
        <v>49779.85</v>
      </c>
      <c r="K113" s="178">
        <f t="shared" si="12"/>
        <v>0.3568448028673835</v>
      </c>
      <c r="L113" s="89">
        <f t="shared" si="11"/>
        <v>8114.120000000003</v>
      </c>
      <c r="M113" s="21"/>
    </row>
    <row r="114" spans="1:13" s="44" customFormat="1" ht="15" customHeight="1">
      <c r="A114" s="199"/>
      <c r="B114" s="45">
        <v>801</v>
      </c>
      <c r="C114" s="46">
        <v>80148</v>
      </c>
      <c r="D114" s="47" t="s">
        <v>106</v>
      </c>
      <c r="E114" s="113">
        <v>1000</v>
      </c>
      <c r="F114" s="43">
        <v>195426</v>
      </c>
      <c r="G114" s="113">
        <v>60287.5</v>
      </c>
      <c r="H114" s="164">
        <f t="shared" si="10"/>
        <v>0.30849272870549466</v>
      </c>
      <c r="I114" s="43">
        <v>195426</v>
      </c>
      <c r="J114" s="132">
        <v>61261.57</v>
      </c>
      <c r="K114" s="178">
        <f t="shared" si="12"/>
        <v>0.3134770706047302</v>
      </c>
      <c r="L114" s="89">
        <f t="shared" si="11"/>
        <v>25.93000000000029</v>
      </c>
      <c r="M114" s="21"/>
    </row>
    <row r="115" spans="1:13" s="44" customFormat="1" ht="15" customHeight="1">
      <c r="A115" s="199"/>
      <c r="B115" s="45">
        <v>801</v>
      </c>
      <c r="C115" s="46">
        <v>80148</v>
      </c>
      <c r="D115" s="47" t="s">
        <v>146</v>
      </c>
      <c r="E115" s="113">
        <v>10823.51</v>
      </c>
      <c r="F115" s="43">
        <v>136290</v>
      </c>
      <c r="G115" s="113">
        <v>50780.5</v>
      </c>
      <c r="H115" s="164">
        <f t="shared" si="10"/>
        <v>0.3725915327610243</v>
      </c>
      <c r="I115" s="43">
        <v>136290</v>
      </c>
      <c r="J115" s="132">
        <v>50646.15</v>
      </c>
      <c r="K115" s="178">
        <f t="shared" si="12"/>
        <v>0.3716057671142417</v>
      </c>
      <c r="L115" s="89">
        <f t="shared" si="11"/>
        <v>10957.86</v>
      </c>
      <c r="M115" s="21"/>
    </row>
    <row r="116" spans="1:13" s="44" customFormat="1" ht="15" customHeight="1">
      <c r="A116" s="199"/>
      <c r="B116" s="45">
        <v>801</v>
      </c>
      <c r="C116" s="46">
        <v>80148</v>
      </c>
      <c r="D116" s="47" t="s">
        <v>107</v>
      </c>
      <c r="E116" s="113">
        <v>13002</v>
      </c>
      <c r="F116" s="43">
        <v>175692</v>
      </c>
      <c r="G116" s="113">
        <v>55667</v>
      </c>
      <c r="H116" s="164">
        <f t="shared" si="10"/>
        <v>0.31684425016506157</v>
      </c>
      <c r="I116" s="43">
        <v>186694</v>
      </c>
      <c r="J116" s="132">
        <v>57902.9</v>
      </c>
      <c r="K116" s="178">
        <f t="shared" si="12"/>
        <v>0.3101486925128821</v>
      </c>
      <c r="L116" s="89">
        <f t="shared" si="11"/>
        <v>10766.099999999999</v>
      </c>
      <c r="M116" s="21"/>
    </row>
    <row r="117" spans="1:13" s="44" customFormat="1" ht="31.5">
      <c r="A117" s="199"/>
      <c r="B117" s="45">
        <v>801</v>
      </c>
      <c r="C117" s="46">
        <v>80148</v>
      </c>
      <c r="D117" s="47" t="s">
        <v>147</v>
      </c>
      <c r="E117" s="113">
        <v>11959.08</v>
      </c>
      <c r="F117" s="43">
        <v>94017</v>
      </c>
      <c r="G117" s="113">
        <v>33758.9</v>
      </c>
      <c r="H117" s="164">
        <f t="shared" si="10"/>
        <v>0.35907229543593183</v>
      </c>
      <c r="I117" s="43">
        <v>94017</v>
      </c>
      <c r="J117" s="132">
        <v>35203.42</v>
      </c>
      <c r="K117" s="178">
        <f t="shared" si="12"/>
        <v>0.37443675080038713</v>
      </c>
      <c r="L117" s="89">
        <f t="shared" si="11"/>
        <v>10514.560000000005</v>
      </c>
      <c r="M117" s="21"/>
    </row>
    <row r="118" spans="1:13" s="44" customFormat="1" ht="15" customHeight="1">
      <c r="A118" s="199"/>
      <c r="B118" s="45">
        <v>801</v>
      </c>
      <c r="C118" s="46">
        <v>80148</v>
      </c>
      <c r="D118" s="47" t="s">
        <v>108</v>
      </c>
      <c r="E118" s="113">
        <v>15298.68</v>
      </c>
      <c r="F118" s="43">
        <v>180721</v>
      </c>
      <c r="G118" s="113">
        <v>57332.6</v>
      </c>
      <c r="H118" s="164">
        <f t="shared" si="10"/>
        <v>0.3172437071508015</v>
      </c>
      <c r="I118" s="43">
        <v>196020</v>
      </c>
      <c r="J118" s="132">
        <v>63719.98</v>
      </c>
      <c r="K118" s="178">
        <f t="shared" si="12"/>
        <v>0.3250687684930109</v>
      </c>
      <c r="L118" s="89">
        <f t="shared" si="11"/>
        <v>8911.299999999996</v>
      </c>
      <c r="M118" s="21"/>
    </row>
    <row r="119" spans="1:13" s="44" customFormat="1" ht="15" customHeight="1">
      <c r="A119" s="199"/>
      <c r="B119" s="45">
        <v>801</v>
      </c>
      <c r="C119" s="46">
        <v>80148</v>
      </c>
      <c r="D119" s="47" t="s">
        <v>109</v>
      </c>
      <c r="E119" s="113">
        <v>19062</v>
      </c>
      <c r="F119" s="43">
        <v>231594</v>
      </c>
      <c r="G119" s="113">
        <v>67035.91</v>
      </c>
      <c r="H119" s="164">
        <f t="shared" si="10"/>
        <v>0.28945443318911546</v>
      </c>
      <c r="I119" s="43">
        <v>248656</v>
      </c>
      <c r="J119" s="132">
        <v>67121.37</v>
      </c>
      <c r="K119" s="178">
        <f t="shared" si="12"/>
        <v>0.26993665948137185</v>
      </c>
      <c r="L119" s="89">
        <f t="shared" si="11"/>
        <v>18976.540000000008</v>
      </c>
      <c r="M119" s="21"/>
    </row>
    <row r="120" spans="1:13" s="44" customFormat="1" ht="15" customHeight="1">
      <c r="A120" s="199"/>
      <c r="B120" s="45">
        <v>801</v>
      </c>
      <c r="C120" s="46">
        <v>80148</v>
      </c>
      <c r="D120" s="47" t="s">
        <v>110</v>
      </c>
      <c r="E120" s="113">
        <v>1000</v>
      </c>
      <c r="F120" s="43">
        <v>188496</v>
      </c>
      <c r="G120" s="113">
        <v>56788.96</v>
      </c>
      <c r="H120" s="164">
        <f t="shared" si="10"/>
        <v>0.30127408539173245</v>
      </c>
      <c r="I120" s="43">
        <v>188496</v>
      </c>
      <c r="J120" s="132">
        <v>57637.26</v>
      </c>
      <c r="K120" s="178">
        <f t="shared" si="12"/>
        <v>0.3057744461420932</v>
      </c>
      <c r="L120" s="89">
        <f t="shared" si="11"/>
        <v>151.6999999999971</v>
      </c>
      <c r="M120" s="21"/>
    </row>
    <row r="121" spans="1:13" s="44" customFormat="1" ht="15" customHeight="1">
      <c r="A121" s="199"/>
      <c r="B121" s="45">
        <v>801</v>
      </c>
      <c r="C121" s="46">
        <v>80148</v>
      </c>
      <c r="D121" s="47" t="s">
        <v>111</v>
      </c>
      <c r="E121" s="113">
        <v>30892</v>
      </c>
      <c r="F121" s="43">
        <v>181500</v>
      </c>
      <c r="G121" s="113">
        <v>66648.32</v>
      </c>
      <c r="H121" s="164">
        <f t="shared" si="10"/>
        <v>0.36720837465564743</v>
      </c>
      <c r="I121" s="43">
        <v>210392</v>
      </c>
      <c r="J121" s="132">
        <v>61573.66</v>
      </c>
      <c r="K121" s="178">
        <f t="shared" si="12"/>
        <v>0.2926616031027796</v>
      </c>
      <c r="L121" s="89">
        <f t="shared" si="11"/>
        <v>35966.66</v>
      </c>
      <c r="M121" s="21"/>
    </row>
    <row r="122" spans="1:13" s="44" customFormat="1" ht="15" customHeight="1">
      <c r="A122" s="199"/>
      <c r="B122" s="45">
        <v>801</v>
      </c>
      <c r="C122" s="46">
        <v>80148</v>
      </c>
      <c r="D122" s="47" t="s">
        <v>112</v>
      </c>
      <c r="E122" s="113">
        <v>16202.29</v>
      </c>
      <c r="F122" s="43">
        <v>146685</v>
      </c>
      <c r="G122" s="113">
        <v>42290.06</v>
      </c>
      <c r="H122" s="164">
        <f t="shared" si="10"/>
        <v>0.28830528002181544</v>
      </c>
      <c r="I122" s="43">
        <v>146685</v>
      </c>
      <c r="J122" s="132">
        <v>45383.71</v>
      </c>
      <c r="K122" s="178">
        <f t="shared" si="12"/>
        <v>0.30939571189964893</v>
      </c>
      <c r="L122" s="89">
        <f t="shared" si="11"/>
        <v>13108.64</v>
      </c>
      <c r="M122" s="21"/>
    </row>
    <row r="123" spans="1:13" s="44" customFormat="1" ht="15" customHeight="1">
      <c r="A123" s="199"/>
      <c r="B123" s="45">
        <v>801</v>
      </c>
      <c r="C123" s="46">
        <v>80148</v>
      </c>
      <c r="D123" s="47" t="s">
        <v>113</v>
      </c>
      <c r="E123" s="113">
        <v>1000</v>
      </c>
      <c r="F123" s="43">
        <v>187688</v>
      </c>
      <c r="G123" s="113">
        <v>70444.8</v>
      </c>
      <c r="H123" s="164">
        <f t="shared" si="10"/>
        <v>0.37532926985209497</v>
      </c>
      <c r="I123" s="43">
        <v>187688</v>
      </c>
      <c r="J123" s="132">
        <v>71406.38</v>
      </c>
      <c r="K123" s="178">
        <f t="shared" si="12"/>
        <v>0.3804525595669409</v>
      </c>
      <c r="L123" s="89">
        <f t="shared" si="11"/>
        <v>38.419999999998254</v>
      </c>
      <c r="M123" s="21"/>
    </row>
    <row r="124" spans="1:13" s="44" customFormat="1" ht="15" customHeight="1">
      <c r="A124" s="199"/>
      <c r="B124" s="45">
        <v>801</v>
      </c>
      <c r="C124" s="46">
        <v>80148</v>
      </c>
      <c r="D124" s="47" t="s">
        <v>114</v>
      </c>
      <c r="E124" s="113">
        <v>10031</v>
      </c>
      <c r="F124" s="43">
        <v>139392</v>
      </c>
      <c r="G124" s="113">
        <v>41411.25</v>
      </c>
      <c r="H124" s="164">
        <f t="shared" si="10"/>
        <v>0.29708483987603307</v>
      </c>
      <c r="I124" s="43">
        <v>147423</v>
      </c>
      <c r="J124" s="132">
        <v>45630.79</v>
      </c>
      <c r="K124" s="178">
        <f t="shared" si="12"/>
        <v>0.30952286956580727</v>
      </c>
      <c r="L124" s="89">
        <f t="shared" si="11"/>
        <v>5811.459999999999</v>
      </c>
      <c r="M124" s="21"/>
    </row>
    <row r="125" spans="1:13" s="44" customFormat="1" ht="15" customHeight="1">
      <c r="A125" s="199"/>
      <c r="B125" s="45">
        <v>801</v>
      </c>
      <c r="C125" s="46">
        <v>80148</v>
      </c>
      <c r="D125" s="47" t="s">
        <v>115</v>
      </c>
      <c r="E125" s="113">
        <v>8344.65</v>
      </c>
      <c r="F125" s="43">
        <v>202125</v>
      </c>
      <c r="G125" s="113">
        <v>69145</v>
      </c>
      <c r="H125" s="164">
        <f t="shared" si="10"/>
        <v>0.34209029066171925</v>
      </c>
      <c r="I125" s="43">
        <v>202125</v>
      </c>
      <c r="J125" s="132">
        <v>68546.28</v>
      </c>
      <c r="K125" s="178">
        <f t="shared" si="12"/>
        <v>0.3391281632653061</v>
      </c>
      <c r="L125" s="89">
        <f t="shared" si="11"/>
        <v>8943.369999999995</v>
      </c>
      <c r="M125" s="21"/>
    </row>
    <row r="126" spans="1:13" s="44" customFormat="1" ht="15" customHeight="1">
      <c r="A126" s="199"/>
      <c r="B126" s="45">
        <v>801</v>
      </c>
      <c r="C126" s="46">
        <v>80148</v>
      </c>
      <c r="D126" s="47" t="s">
        <v>116</v>
      </c>
      <c r="E126" s="113">
        <v>9529.97</v>
      </c>
      <c r="F126" s="43">
        <v>100580</v>
      </c>
      <c r="G126" s="113">
        <v>35279.4</v>
      </c>
      <c r="H126" s="164">
        <f t="shared" si="10"/>
        <v>0.35075959435275406</v>
      </c>
      <c r="I126" s="43">
        <v>110110</v>
      </c>
      <c r="J126" s="132">
        <v>35619.32</v>
      </c>
      <c r="K126" s="178">
        <f t="shared" si="12"/>
        <v>0.3234885114885115</v>
      </c>
      <c r="L126" s="89">
        <f t="shared" si="11"/>
        <v>9190.050000000003</v>
      </c>
      <c r="M126" s="21"/>
    </row>
    <row r="127" spans="1:13" s="44" customFormat="1" ht="15" customHeight="1">
      <c r="A127" s="199"/>
      <c r="B127" s="45">
        <v>801</v>
      </c>
      <c r="C127" s="46">
        <v>80148</v>
      </c>
      <c r="D127" s="47" t="s">
        <v>218</v>
      </c>
      <c r="E127" s="113">
        <v>11319.78</v>
      </c>
      <c r="F127" s="43">
        <v>191960</v>
      </c>
      <c r="G127" s="113">
        <v>60982.21</v>
      </c>
      <c r="H127" s="164">
        <f t="shared" si="10"/>
        <v>0.31768186080433425</v>
      </c>
      <c r="I127" s="43">
        <v>203280</v>
      </c>
      <c r="J127" s="132">
        <v>62554.03</v>
      </c>
      <c r="K127" s="178">
        <f t="shared" si="12"/>
        <v>0.30772348484848483</v>
      </c>
      <c r="L127" s="89">
        <f t="shared" si="11"/>
        <v>9747.960000000006</v>
      </c>
      <c r="M127" s="21"/>
    </row>
    <row r="128" spans="1:13" s="44" customFormat="1" ht="15" customHeight="1">
      <c r="A128" s="199"/>
      <c r="B128" s="45">
        <v>801</v>
      </c>
      <c r="C128" s="46">
        <v>80148</v>
      </c>
      <c r="D128" s="47" t="s">
        <v>187</v>
      </c>
      <c r="E128" s="113">
        <v>14323.79</v>
      </c>
      <c r="F128" s="43">
        <v>242896</v>
      </c>
      <c r="G128" s="113">
        <v>94893.65</v>
      </c>
      <c r="H128" s="164">
        <f t="shared" si="10"/>
        <v>0.39067605065542454</v>
      </c>
      <c r="I128" s="43">
        <v>248496</v>
      </c>
      <c r="J128" s="132">
        <v>96699.76</v>
      </c>
      <c r="K128" s="178">
        <f t="shared" si="12"/>
        <v>0.38914010688300815</v>
      </c>
      <c r="L128" s="89">
        <f t="shared" si="11"/>
        <v>12517.680000000008</v>
      </c>
      <c r="M128" s="21"/>
    </row>
    <row r="129" spans="1:13" s="44" customFormat="1" ht="15" customHeight="1">
      <c r="A129" s="199"/>
      <c r="B129" s="45">
        <v>801</v>
      </c>
      <c r="C129" s="46">
        <v>80148</v>
      </c>
      <c r="D129" s="47" t="s">
        <v>117</v>
      </c>
      <c r="E129" s="113">
        <v>9467.58</v>
      </c>
      <c r="F129" s="43">
        <v>108801</v>
      </c>
      <c r="G129" s="113">
        <v>36171</v>
      </c>
      <c r="H129" s="164">
        <f t="shared" si="10"/>
        <v>0.33245098850194393</v>
      </c>
      <c r="I129" s="43">
        <v>108801</v>
      </c>
      <c r="J129" s="132">
        <v>36713.81</v>
      </c>
      <c r="K129" s="178">
        <f t="shared" si="12"/>
        <v>0.3374400051470115</v>
      </c>
      <c r="L129" s="89">
        <f t="shared" si="11"/>
        <v>8924.770000000004</v>
      </c>
      <c r="M129" s="21"/>
    </row>
    <row r="130" spans="1:13" s="44" customFormat="1" ht="15" customHeight="1">
      <c r="A130" s="199"/>
      <c r="B130" s="45">
        <v>801</v>
      </c>
      <c r="C130" s="46">
        <v>80148</v>
      </c>
      <c r="D130" s="47" t="s">
        <v>118</v>
      </c>
      <c r="E130" s="113">
        <v>1000</v>
      </c>
      <c r="F130" s="43">
        <v>187688</v>
      </c>
      <c r="G130" s="113">
        <v>59383</v>
      </c>
      <c r="H130" s="164">
        <f t="shared" si="10"/>
        <v>0.31639209752354974</v>
      </c>
      <c r="I130" s="43">
        <v>187688</v>
      </c>
      <c r="J130" s="132">
        <v>59560.89</v>
      </c>
      <c r="K130" s="178">
        <f t="shared" si="12"/>
        <v>0.3173398938664166</v>
      </c>
      <c r="L130" s="89">
        <f t="shared" si="11"/>
        <v>822.1100000000006</v>
      </c>
      <c r="M130" s="21"/>
    </row>
    <row r="131" spans="1:27" s="53" customFormat="1" ht="18.75" customHeight="1">
      <c r="A131" s="200" t="s">
        <v>27</v>
      </c>
      <c r="B131" s="45">
        <v>801</v>
      </c>
      <c r="C131" s="46">
        <v>80148</v>
      </c>
      <c r="D131" s="47" t="s">
        <v>150</v>
      </c>
      <c r="E131" s="111">
        <v>9972.78</v>
      </c>
      <c r="F131" s="211">
        <v>202392</v>
      </c>
      <c r="G131" s="111">
        <v>113329.2</v>
      </c>
      <c r="H131" s="164">
        <f aca="true" t="shared" si="13" ref="H131:H159">G131/F131</f>
        <v>0.5599490098422862</v>
      </c>
      <c r="I131" s="211">
        <v>211526</v>
      </c>
      <c r="J131" s="138">
        <v>114582.21</v>
      </c>
      <c r="K131" s="178">
        <f>J131/I131</f>
        <v>0.5416932670215482</v>
      </c>
      <c r="L131" s="89">
        <f aca="true" t="shared" si="14" ref="L131:L158">E131+G131-J131</f>
        <v>8719.76999999999</v>
      </c>
      <c r="M131" s="151">
        <f>(L161+I161)-(F161+E161)</f>
        <v>18322.93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</row>
    <row r="132" spans="1:13" s="28" customFormat="1" ht="15.75">
      <c r="A132" s="200" t="s">
        <v>30</v>
      </c>
      <c r="B132" s="45">
        <v>801</v>
      </c>
      <c r="C132" s="46">
        <v>80148</v>
      </c>
      <c r="D132" s="47" t="s">
        <v>87</v>
      </c>
      <c r="E132" s="111">
        <v>0</v>
      </c>
      <c r="F132" s="211">
        <v>149220</v>
      </c>
      <c r="G132" s="111">
        <v>56885.5</v>
      </c>
      <c r="H132" s="164">
        <f t="shared" si="13"/>
        <v>0.3812190054952419</v>
      </c>
      <c r="I132" s="211">
        <v>149220</v>
      </c>
      <c r="J132" s="138">
        <v>56885.5</v>
      </c>
      <c r="K132" s="178">
        <f>J132/I132</f>
        <v>0.3812190054952419</v>
      </c>
      <c r="L132" s="89">
        <f t="shared" si="14"/>
        <v>0</v>
      </c>
      <c r="M132" s="52"/>
    </row>
    <row r="133" spans="1:13" s="28" customFormat="1" ht="15.75">
      <c r="A133" s="200" t="s">
        <v>33</v>
      </c>
      <c r="B133" s="45">
        <v>801</v>
      </c>
      <c r="C133" s="46">
        <v>80148</v>
      </c>
      <c r="D133" s="61" t="s">
        <v>217</v>
      </c>
      <c r="E133" s="111">
        <v>8695.18</v>
      </c>
      <c r="F133" s="212">
        <v>88422</v>
      </c>
      <c r="G133" s="117">
        <v>37012.27</v>
      </c>
      <c r="H133" s="164">
        <f t="shared" si="13"/>
        <v>0.41858666395241</v>
      </c>
      <c r="I133" s="212">
        <v>94950</v>
      </c>
      <c r="J133" s="140">
        <v>33493.55</v>
      </c>
      <c r="K133" s="178">
        <f>J133/I133</f>
        <v>0.35274934175882044</v>
      </c>
      <c r="L133" s="89">
        <f t="shared" si="14"/>
        <v>12213.899999999994</v>
      </c>
      <c r="M133" s="52">
        <f>(L165+I165)-(F165+E165)</f>
        <v>13056.869999999995</v>
      </c>
    </row>
    <row r="134" spans="1:13" s="53" customFormat="1" ht="15.75">
      <c r="A134" s="200" t="s">
        <v>36</v>
      </c>
      <c r="B134" s="45">
        <v>801</v>
      </c>
      <c r="C134" s="46">
        <v>80148</v>
      </c>
      <c r="D134" s="61" t="s">
        <v>91</v>
      </c>
      <c r="E134" s="111">
        <v>2379.79</v>
      </c>
      <c r="F134" s="212">
        <v>200000</v>
      </c>
      <c r="G134" s="117">
        <v>55152.5</v>
      </c>
      <c r="H134" s="164">
        <f t="shared" si="13"/>
        <v>0.2757625</v>
      </c>
      <c r="I134" s="212">
        <v>202380</v>
      </c>
      <c r="J134" s="140">
        <v>55678.94</v>
      </c>
      <c r="K134" s="178">
        <f>J134/I134</f>
        <v>0.27512076292123727</v>
      </c>
      <c r="L134" s="89">
        <f t="shared" si="14"/>
        <v>1853.3499999999985</v>
      </c>
      <c r="M134" s="21">
        <f>(L168+I168)-(F168+E168)</f>
        <v>388.7600000000093</v>
      </c>
    </row>
    <row r="135" spans="1:13" s="53" customFormat="1" ht="15.75">
      <c r="A135" s="200" t="s">
        <v>37</v>
      </c>
      <c r="B135" s="45">
        <v>801</v>
      </c>
      <c r="C135" s="46">
        <v>80148</v>
      </c>
      <c r="D135" s="61" t="s">
        <v>92</v>
      </c>
      <c r="E135" s="111">
        <v>359.31</v>
      </c>
      <c r="F135" s="212">
        <v>128450</v>
      </c>
      <c r="G135" s="117">
        <v>56711.9</v>
      </c>
      <c r="H135" s="164">
        <f t="shared" si="13"/>
        <v>0.44150953678474114</v>
      </c>
      <c r="I135" s="212">
        <v>128809</v>
      </c>
      <c r="J135" s="140">
        <v>55860.31</v>
      </c>
      <c r="K135" s="178">
        <f>J135/I135</f>
        <v>0.43366775613505265</v>
      </c>
      <c r="L135" s="89">
        <f t="shared" si="14"/>
        <v>1210.9000000000015</v>
      </c>
      <c r="M135" s="21">
        <f>(L169+I169)-(F169+E169)</f>
        <v>7038.470000000001</v>
      </c>
    </row>
    <row r="136" spans="1:13" s="53" customFormat="1" ht="15.75">
      <c r="A136" s="200" t="s">
        <v>38</v>
      </c>
      <c r="B136" s="45">
        <v>801</v>
      </c>
      <c r="C136" s="46">
        <v>80148</v>
      </c>
      <c r="D136" s="61" t="s">
        <v>151</v>
      </c>
      <c r="E136" s="111">
        <v>12490.66</v>
      </c>
      <c r="F136" s="212">
        <v>344000</v>
      </c>
      <c r="G136" s="117">
        <v>162579.5</v>
      </c>
      <c r="H136" s="164">
        <f t="shared" si="13"/>
        <v>0.47261482558139534</v>
      </c>
      <c r="I136" s="212">
        <v>327491</v>
      </c>
      <c r="J136" s="140">
        <v>163394.36</v>
      </c>
      <c r="K136" s="178">
        <f aca="true" t="shared" si="15" ref="K136:K153">J136/I136</f>
        <v>0.4989277873285067</v>
      </c>
      <c r="L136" s="89">
        <f t="shared" si="14"/>
        <v>11675.800000000017</v>
      </c>
      <c r="M136" s="21">
        <f>(L170+I170)-(F170+E170)</f>
        <v>1595.5899999999965</v>
      </c>
    </row>
    <row r="137" spans="1:13" s="53" customFormat="1" ht="15.75">
      <c r="A137" s="200" t="s">
        <v>39</v>
      </c>
      <c r="B137" s="45">
        <v>801</v>
      </c>
      <c r="C137" s="46">
        <v>80148</v>
      </c>
      <c r="D137" s="61" t="s">
        <v>93</v>
      </c>
      <c r="E137" s="111">
        <v>1074.06</v>
      </c>
      <c r="F137" s="212">
        <v>206300</v>
      </c>
      <c r="G137" s="117">
        <v>89573.6</v>
      </c>
      <c r="H137" s="164">
        <f t="shared" si="13"/>
        <v>0.4341909840038779</v>
      </c>
      <c r="I137" s="212">
        <v>207374</v>
      </c>
      <c r="J137" s="140">
        <v>88253.71</v>
      </c>
      <c r="K137" s="178">
        <f t="shared" si="15"/>
        <v>0.42557750730564103</v>
      </c>
      <c r="L137" s="89">
        <f t="shared" si="14"/>
        <v>2393.949999999997</v>
      </c>
      <c r="M137" s="21">
        <f>(L97+I97)-(F97+E97)</f>
        <v>219583.80000000075</v>
      </c>
    </row>
    <row r="138" spans="1:13" s="44" customFormat="1" ht="15.75">
      <c r="A138" s="200" t="s">
        <v>40</v>
      </c>
      <c r="B138" s="45">
        <v>801</v>
      </c>
      <c r="C138" s="46">
        <v>80148</v>
      </c>
      <c r="D138" s="47" t="s">
        <v>94</v>
      </c>
      <c r="E138" s="111">
        <v>1766.18</v>
      </c>
      <c r="F138" s="211">
        <v>221760</v>
      </c>
      <c r="G138" s="111">
        <v>102900</v>
      </c>
      <c r="H138" s="164">
        <f t="shared" si="13"/>
        <v>0.4640151515151515</v>
      </c>
      <c r="I138" s="211">
        <v>223326</v>
      </c>
      <c r="J138" s="138">
        <v>104340.9</v>
      </c>
      <c r="K138" s="178">
        <f t="shared" si="15"/>
        <v>0.46721340103704895</v>
      </c>
      <c r="L138" s="89">
        <f t="shared" si="14"/>
        <v>325.27999999999884</v>
      </c>
      <c r="M138" s="21">
        <f>(L98+I98)-(F98+E98)</f>
        <v>0</v>
      </c>
    </row>
    <row r="139" spans="1:13" s="49" customFormat="1" ht="15.75">
      <c r="A139" s="200" t="s">
        <v>41</v>
      </c>
      <c r="B139" s="45">
        <v>801</v>
      </c>
      <c r="C139" s="46">
        <v>80148</v>
      </c>
      <c r="D139" s="47" t="s">
        <v>190</v>
      </c>
      <c r="E139" s="111">
        <v>4469.41</v>
      </c>
      <c r="F139" s="211">
        <v>252800</v>
      </c>
      <c r="G139" s="111">
        <v>116878.4</v>
      </c>
      <c r="H139" s="164">
        <f t="shared" si="13"/>
        <v>0.46233544303797464</v>
      </c>
      <c r="I139" s="211">
        <v>255800</v>
      </c>
      <c r="J139" s="138">
        <v>115055.25</v>
      </c>
      <c r="K139" s="178">
        <f t="shared" si="15"/>
        <v>0.44978596559812356</v>
      </c>
      <c r="L139" s="89">
        <f t="shared" si="14"/>
        <v>6292.559999999998</v>
      </c>
      <c r="M139" s="21">
        <f>(L131+I131)-(F131+E131)</f>
        <v>7880.989999999991</v>
      </c>
    </row>
    <row r="140" spans="1:13" s="49" customFormat="1" ht="15.75">
      <c r="A140" s="200" t="s">
        <v>42</v>
      </c>
      <c r="B140" s="45">
        <v>801</v>
      </c>
      <c r="C140" s="46">
        <v>80148</v>
      </c>
      <c r="D140" s="47" t="s">
        <v>130</v>
      </c>
      <c r="E140" s="111">
        <v>6705.61</v>
      </c>
      <c r="F140" s="211">
        <v>171000</v>
      </c>
      <c r="G140" s="111">
        <v>81875.5</v>
      </c>
      <c r="H140" s="164">
        <f t="shared" si="13"/>
        <v>0.47880409356725145</v>
      </c>
      <c r="I140" s="211">
        <v>177706</v>
      </c>
      <c r="J140" s="138">
        <v>76321.53</v>
      </c>
      <c r="K140" s="178">
        <f t="shared" si="15"/>
        <v>0.4294820096113806</v>
      </c>
      <c r="L140" s="89">
        <f t="shared" si="14"/>
        <v>12259.580000000002</v>
      </c>
      <c r="M140" s="21">
        <f>(L132+I132)-(F132+E132)</f>
        <v>0</v>
      </c>
    </row>
    <row r="141" spans="1:13" s="49" customFormat="1" ht="31.5">
      <c r="A141" s="200" t="s">
        <v>43</v>
      </c>
      <c r="B141" s="45">
        <v>801</v>
      </c>
      <c r="C141" s="46">
        <v>80148</v>
      </c>
      <c r="D141" s="61" t="s">
        <v>152</v>
      </c>
      <c r="E141" s="144">
        <v>3743.41</v>
      </c>
      <c r="F141" s="213">
        <v>137280</v>
      </c>
      <c r="G141" s="153">
        <v>47578.8</v>
      </c>
      <c r="H141" s="165">
        <f t="shared" si="13"/>
        <v>0.34658216783216783</v>
      </c>
      <c r="I141" s="213">
        <v>141023</v>
      </c>
      <c r="J141" s="155">
        <v>48596.55</v>
      </c>
      <c r="K141" s="179">
        <f t="shared" si="15"/>
        <v>0.34460017160321366</v>
      </c>
      <c r="L141" s="147">
        <f t="shared" si="14"/>
        <v>2725.6600000000035</v>
      </c>
      <c r="M141" s="21" t="e">
        <f>(#REF!+#REF!)-(#REF!+#REF!)</f>
        <v>#REF!</v>
      </c>
    </row>
    <row r="142" spans="1:13" s="49" customFormat="1" ht="15.75">
      <c r="A142" s="200" t="s">
        <v>44</v>
      </c>
      <c r="B142" s="45">
        <v>801</v>
      </c>
      <c r="C142" s="46">
        <v>80148</v>
      </c>
      <c r="D142" s="61" t="s">
        <v>132</v>
      </c>
      <c r="E142" s="111">
        <v>3194.71</v>
      </c>
      <c r="F142" s="212">
        <v>183613</v>
      </c>
      <c r="G142" s="117">
        <v>94883</v>
      </c>
      <c r="H142" s="164">
        <f t="shared" si="13"/>
        <v>0.5167553495667518</v>
      </c>
      <c r="I142" s="212">
        <v>185063</v>
      </c>
      <c r="J142" s="140">
        <v>94279.72</v>
      </c>
      <c r="K142" s="178">
        <f t="shared" si="15"/>
        <v>0.5094466208804569</v>
      </c>
      <c r="L142" s="89">
        <f t="shared" si="14"/>
        <v>3797.9900000000052</v>
      </c>
      <c r="M142" s="21" t="e">
        <f>(#REF!+#REF!)-(#REF!+#REF!)</f>
        <v>#REF!</v>
      </c>
    </row>
    <row r="143" spans="1:13" s="49" customFormat="1" ht="15.75">
      <c r="A143" s="200" t="s">
        <v>45</v>
      </c>
      <c r="B143" s="45">
        <v>801</v>
      </c>
      <c r="C143" s="46">
        <v>80148</v>
      </c>
      <c r="D143" s="61" t="s">
        <v>133</v>
      </c>
      <c r="E143" s="111">
        <v>2494.81</v>
      </c>
      <c r="F143" s="212">
        <v>75717</v>
      </c>
      <c r="G143" s="117">
        <v>52457.4</v>
      </c>
      <c r="H143" s="164">
        <f t="shared" si="13"/>
        <v>0.6928087483656247</v>
      </c>
      <c r="I143" s="212">
        <v>78212</v>
      </c>
      <c r="J143" s="140">
        <v>50725.02</v>
      </c>
      <c r="K143" s="178">
        <f t="shared" si="15"/>
        <v>0.648558021786938</v>
      </c>
      <c r="L143" s="89">
        <f t="shared" si="14"/>
        <v>4227.190000000002</v>
      </c>
      <c r="M143" s="21">
        <f>(L133+I133)-(F133+E133)</f>
        <v>10046.720000000001</v>
      </c>
    </row>
    <row r="144" spans="1:13" s="49" customFormat="1" ht="31.5">
      <c r="A144" s="200" t="s">
        <v>46</v>
      </c>
      <c r="B144" s="45">
        <v>801</v>
      </c>
      <c r="C144" s="46">
        <v>80148</v>
      </c>
      <c r="D144" s="61" t="s">
        <v>153</v>
      </c>
      <c r="E144" s="111">
        <v>1233.5</v>
      </c>
      <c r="F144" s="212">
        <v>66780</v>
      </c>
      <c r="G144" s="117">
        <v>32570.3</v>
      </c>
      <c r="H144" s="164">
        <f t="shared" si="13"/>
        <v>0.48772536687631024</v>
      </c>
      <c r="I144" s="212">
        <v>66980</v>
      </c>
      <c r="J144" s="140">
        <v>33290.64</v>
      </c>
      <c r="K144" s="178">
        <f t="shared" si="15"/>
        <v>0.4970235891310839</v>
      </c>
      <c r="L144" s="89">
        <f t="shared" si="14"/>
        <v>513.1600000000035</v>
      </c>
      <c r="M144" s="21" t="e">
        <f>(#REF!+#REF!)-(#REF!+#REF!)</f>
        <v>#REF!</v>
      </c>
    </row>
    <row r="145" spans="1:13" s="49" customFormat="1" ht="15.75">
      <c r="A145" s="200" t="s">
        <v>47</v>
      </c>
      <c r="B145" s="45">
        <v>801</v>
      </c>
      <c r="C145" s="46">
        <v>80148</v>
      </c>
      <c r="D145" s="61" t="s">
        <v>135</v>
      </c>
      <c r="E145" s="111">
        <v>6792.22</v>
      </c>
      <c r="F145" s="212">
        <v>81375</v>
      </c>
      <c r="G145" s="117">
        <v>48092</v>
      </c>
      <c r="H145" s="164">
        <f t="shared" si="13"/>
        <v>0.5909923195084485</v>
      </c>
      <c r="I145" s="212">
        <v>81375</v>
      </c>
      <c r="J145" s="140">
        <v>47373.23</v>
      </c>
      <c r="K145" s="178">
        <f t="shared" si="15"/>
        <v>0.5821595084485407</v>
      </c>
      <c r="L145" s="89">
        <f t="shared" si="14"/>
        <v>7510.989999999998</v>
      </c>
      <c r="M145" s="21" t="e">
        <f>(#REF!+#REF!)-(#REF!+#REF!)</f>
        <v>#REF!</v>
      </c>
    </row>
    <row r="146" spans="1:13" s="49" customFormat="1" ht="15.75">
      <c r="A146" s="200" t="s">
        <v>48</v>
      </c>
      <c r="B146" s="45">
        <v>801</v>
      </c>
      <c r="C146" s="46">
        <v>80148</v>
      </c>
      <c r="D146" s="61" t="s">
        <v>136</v>
      </c>
      <c r="E146" s="111">
        <v>7589.45</v>
      </c>
      <c r="F146" s="212">
        <v>69700</v>
      </c>
      <c r="G146" s="117">
        <v>37590</v>
      </c>
      <c r="H146" s="164">
        <f t="shared" si="13"/>
        <v>0.5393113342898135</v>
      </c>
      <c r="I146" s="212">
        <v>77290</v>
      </c>
      <c r="J146" s="140">
        <v>37382.08</v>
      </c>
      <c r="K146" s="178">
        <f t="shared" si="15"/>
        <v>0.4836599818864019</v>
      </c>
      <c r="L146" s="89">
        <f t="shared" si="14"/>
        <v>7797.369999999995</v>
      </c>
      <c r="M146" s="21">
        <f aca="true" t="shared" si="16" ref="M146:M151">(L134+I134)-(F134+E134)</f>
        <v>1853.5599999999977</v>
      </c>
    </row>
    <row r="147" spans="1:13" s="49" customFormat="1" ht="15.75">
      <c r="A147" s="200" t="s">
        <v>49</v>
      </c>
      <c r="B147" s="45">
        <v>801</v>
      </c>
      <c r="C147" s="46">
        <v>80148</v>
      </c>
      <c r="D147" s="61" t="s">
        <v>137</v>
      </c>
      <c r="E147" s="111">
        <v>3239.16</v>
      </c>
      <c r="F147" s="212">
        <v>144155</v>
      </c>
      <c r="G147" s="117">
        <v>75385.37</v>
      </c>
      <c r="H147" s="164">
        <f t="shared" si="13"/>
        <v>0.5229466199576844</v>
      </c>
      <c r="I147" s="212">
        <v>145150</v>
      </c>
      <c r="J147" s="140">
        <v>73165.98</v>
      </c>
      <c r="K147" s="178">
        <f t="shared" si="15"/>
        <v>0.5040715122287289</v>
      </c>
      <c r="L147" s="89">
        <f t="shared" si="14"/>
        <v>5458.550000000003</v>
      </c>
      <c r="M147" s="21">
        <f t="shared" si="16"/>
        <v>1210.5899999999965</v>
      </c>
    </row>
    <row r="148" spans="1:13" s="49" customFormat="1" ht="15.75">
      <c r="A148" s="200" t="s">
        <v>50</v>
      </c>
      <c r="B148" s="45">
        <v>801</v>
      </c>
      <c r="C148" s="46">
        <v>80148</v>
      </c>
      <c r="D148" s="61" t="s">
        <v>191</v>
      </c>
      <c r="E148" s="111">
        <v>23785.97</v>
      </c>
      <c r="F148" s="212">
        <v>64486</v>
      </c>
      <c r="G148" s="117">
        <v>33762.92</v>
      </c>
      <c r="H148" s="164">
        <f t="shared" si="13"/>
        <v>0.5235697670812269</v>
      </c>
      <c r="I148" s="212">
        <v>87486</v>
      </c>
      <c r="J148" s="140">
        <v>36237.99</v>
      </c>
      <c r="K148" s="178">
        <f t="shared" si="15"/>
        <v>0.4142147314998971</v>
      </c>
      <c r="L148" s="89">
        <f t="shared" si="14"/>
        <v>21310.9</v>
      </c>
      <c r="M148" s="21">
        <f t="shared" si="16"/>
        <v>-17323.859999999928</v>
      </c>
    </row>
    <row r="149" spans="1:13" s="49" customFormat="1" ht="31.5">
      <c r="A149" s="200" t="s">
        <v>51</v>
      </c>
      <c r="B149" s="45">
        <v>801</v>
      </c>
      <c r="C149" s="46">
        <v>80148</v>
      </c>
      <c r="D149" s="61" t="s">
        <v>138</v>
      </c>
      <c r="E149" s="111">
        <v>2914.99</v>
      </c>
      <c r="F149" s="212">
        <v>64756</v>
      </c>
      <c r="G149" s="117">
        <v>33222.86</v>
      </c>
      <c r="H149" s="164">
        <f t="shared" si="13"/>
        <v>0.5130468219161158</v>
      </c>
      <c r="I149" s="212">
        <v>67521</v>
      </c>
      <c r="J149" s="140">
        <v>31031.82</v>
      </c>
      <c r="K149" s="178">
        <f t="shared" si="15"/>
        <v>0.4595876838316968</v>
      </c>
      <c r="L149" s="89">
        <f t="shared" si="14"/>
        <v>5106.029999999999</v>
      </c>
      <c r="M149" s="21">
        <f t="shared" si="16"/>
        <v>2393.890000000014</v>
      </c>
    </row>
    <row r="150" spans="1:13" s="49" customFormat="1" ht="15.75">
      <c r="A150" s="200" t="s">
        <v>52</v>
      </c>
      <c r="B150" s="45">
        <v>801</v>
      </c>
      <c r="C150" s="46">
        <v>80148</v>
      </c>
      <c r="D150" s="61" t="s">
        <v>176</v>
      </c>
      <c r="E150" s="111">
        <v>4097.31</v>
      </c>
      <c r="F150" s="62">
        <v>154290</v>
      </c>
      <c r="G150" s="117">
        <v>78928.7</v>
      </c>
      <c r="H150" s="164">
        <f t="shared" si="13"/>
        <v>0.5115606973880354</v>
      </c>
      <c r="I150" s="212">
        <v>151450</v>
      </c>
      <c r="J150" s="140">
        <v>75911.34</v>
      </c>
      <c r="K150" s="178">
        <f t="shared" si="15"/>
        <v>0.501230373060416</v>
      </c>
      <c r="L150" s="89">
        <f t="shared" si="14"/>
        <v>7114.669999999998</v>
      </c>
      <c r="M150" s="21">
        <f t="shared" si="16"/>
        <v>125.10000000000582</v>
      </c>
    </row>
    <row r="151" spans="1:13" s="49" customFormat="1" ht="31.5">
      <c r="A151" s="200" t="s">
        <v>53</v>
      </c>
      <c r="B151" s="45">
        <v>801</v>
      </c>
      <c r="C151" s="46">
        <v>80148</v>
      </c>
      <c r="D151" s="47" t="s">
        <v>140</v>
      </c>
      <c r="E151" s="111">
        <v>3138.59</v>
      </c>
      <c r="F151" s="48">
        <v>121730</v>
      </c>
      <c r="G151" s="111">
        <v>51359</v>
      </c>
      <c r="H151" s="164">
        <f t="shared" si="13"/>
        <v>0.4219091431857389</v>
      </c>
      <c r="I151" s="211">
        <v>121730</v>
      </c>
      <c r="J151" s="138">
        <v>49226.38</v>
      </c>
      <c r="K151" s="178">
        <f t="shared" si="15"/>
        <v>0.40438987924094305</v>
      </c>
      <c r="L151" s="89">
        <f t="shared" si="14"/>
        <v>5271.209999999999</v>
      </c>
      <c r="M151" s="21">
        <f t="shared" si="16"/>
        <v>4823.149999999994</v>
      </c>
    </row>
    <row r="152" spans="1:13" s="49" customFormat="1" ht="15.75">
      <c r="A152" s="200"/>
      <c r="B152" s="45">
        <v>801</v>
      </c>
      <c r="C152" s="46">
        <v>80148</v>
      </c>
      <c r="D152" s="61" t="s">
        <v>203</v>
      </c>
      <c r="E152" s="111">
        <v>3315.41</v>
      </c>
      <c r="F152" s="62">
        <v>134125</v>
      </c>
      <c r="G152" s="117">
        <v>68036</v>
      </c>
      <c r="H152" s="164">
        <f t="shared" si="13"/>
        <v>0.5072581547064305</v>
      </c>
      <c r="I152" s="212">
        <v>137000</v>
      </c>
      <c r="J152" s="140">
        <v>66180.34</v>
      </c>
      <c r="K152" s="178">
        <f t="shared" si="15"/>
        <v>0.48306817518248174</v>
      </c>
      <c r="L152" s="89">
        <f t="shared" si="14"/>
        <v>5171.070000000007</v>
      </c>
      <c r="M152" s="21"/>
    </row>
    <row r="153" spans="1:46" s="49" customFormat="1" ht="21" customHeight="1" hidden="1">
      <c r="A153" s="200" t="s">
        <v>55</v>
      </c>
      <c r="B153" s="45">
        <v>801</v>
      </c>
      <c r="C153" s="46">
        <v>80148</v>
      </c>
      <c r="D153" s="47" t="s">
        <v>149</v>
      </c>
      <c r="E153" s="111"/>
      <c r="F153" s="48"/>
      <c r="G153" s="111"/>
      <c r="H153" s="164" t="e">
        <f t="shared" si="13"/>
        <v>#DIV/0!</v>
      </c>
      <c r="I153" s="211"/>
      <c r="J153" s="138"/>
      <c r="K153" s="178" t="e">
        <f t="shared" si="15"/>
        <v>#DIV/0!</v>
      </c>
      <c r="L153" s="89">
        <f t="shared" si="14"/>
        <v>0</v>
      </c>
      <c r="M153" s="151">
        <f>(L141+I141)-(F141+E141)</f>
        <v>2725.25</v>
      </c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</row>
    <row r="154" spans="1:13" s="49" customFormat="1" ht="15.75" customHeight="1">
      <c r="A154" s="200" t="s">
        <v>57</v>
      </c>
      <c r="B154" s="45">
        <v>801</v>
      </c>
      <c r="C154" s="46">
        <v>80148</v>
      </c>
      <c r="D154" s="61" t="s">
        <v>71</v>
      </c>
      <c r="E154" s="111">
        <v>7368.43</v>
      </c>
      <c r="F154" s="62">
        <v>74944</v>
      </c>
      <c r="G154" s="117">
        <v>34801.1</v>
      </c>
      <c r="H154" s="164">
        <f t="shared" si="13"/>
        <v>0.4643613898377455</v>
      </c>
      <c r="I154" s="212">
        <v>82312</v>
      </c>
      <c r="J154" s="140">
        <v>38980.23</v>
      </c>
      <c r="K154" s="178">
        <f>J154/I154</f>
        <v>0.4735667946350472</v>
      </c>
      <c r="L154" s="89">
        <f t="shared" si="14"/>
        <v>3189.2999999999956</v>
      </c>
      <c r="M154" s="21">
        <f>(L143+I143)-(F143+E143)</f>
        <v>4227.380000000005</v>
      </c>
    </row>
    <row r="155" spans="1:13" s="49" customFormat="1" ht="21.75" customHeight="1">
      <c r="A155" s="200" t="s">
        <v>58</v>
      </c>
      <c r="B155" s="45">
        <v>801</v>
      </c>
      <c r="C155" s="46">
        <v>80148</v>
      </c>
      <c r="D155" s="61" t="s">
        <v>154</v>
      </c>
      <c r="E155" s="111">
        <v>1697.83</v>
      </c>
      <c r="F155" s="62">
        <v>73350</v>
      </c>
      <c r="G155" s="117">
        <v>26609.7</v>
      </c>
      <c r="H155" s="164">
        <f t="shared" si="13"/>
        <v>0.3627770961145194</v>
      </c>
      <c r="I155" s="62">
        <v>69150</v>
      </c>
      <c r="J155" s="140">
        <v>25431.85</v>
      </c>
      <c r="K155" s="178">
        <f>J155/I155</f>
        <v>0.3677780187997107</v>
      </c>
      <c r="L155" s="89">
        <f t="shared" si="14"/>
        <v>2875.6800000000003</v>
      </c>
      <c r="M155" s="21">
        <f>(L144+I144)-(F144+E144)</f>
        <v>-520.3399999999965</v>
      </c>
    </row>
    <row r="156" spans="1:13" s="49" customFormat="1" ht="15.75" customHeight="1" hidden="1">
      <c r="A156" s="201"/>
      <c r="B156" s="45">
        <v>801</v>
      </c>
      <c r="C156" s="46">
        <v>80148</v>
      </c>
      <c r="D156" s="61" t="s">
        <v>202</v>
      </c>
      <c r="E156" s="117"/>
      <c r="F156" s="62"/>
      <c r="G156" s="117"/>
      <c r="H156" s="164" t="e">
        <f t="shared" si="13"/>
        <v>#DIV/0!</v>
      </c>
      <c r="I156" s="62"/>
      <c r="J156" s="140"/>
      <c r="K156" s="178" t="e">
        <f>J156/I156</f>
        <v>#DIV/0!</v>
      </c>
      <c r="L156" s="89">
        <f t="shared" si="14"/>
        <v>0</v>
      </c>
      <c r="M156" s="21"/>
    </row>
    <row r="157" spans="1:13" s="49" customFormat="1" ht="15.75" customHeight="1">
      <c r="A157" s="201"/>
      <c r="B157" s="45">
        <v>801</v>
      </c>
      <c r="C157" s="46">
        <v>80148</v>
      </c>
      <c r="D157" s="61" t="s">
        <v>215</v>
      </c>
      <c r="E157" s="117">
        <v>1130.07</v>
      </c>
      <c r="F157" s="62">
        <v>113022</v>
      </c>
      <c r="G157" s="117">
        <v>56258.17</v>
      </c>
      <c r="H157" s="169">
        <f t="shared" si="13"/>
        <v>0.49776300189343664</v>
      </c>
      <c r="I157" s="62">
        <v>114152</v>
      </c>
      <c r="J157" s="140">
        <v>56774.12</v>
      </c>
      <c r="K157" s="180">
        <f>J157/I157</f>
        <v>0.4973554558833836</v>
      </c>
      <c r="L157" s="142">
        <f t="shared" si="14"/>
        <v>614.1199999999953</v>
      </c>
      <c r="M157" s="21"/>
    </row>
    <row r="158" spans="1:13" s="49" customFormat="1" ht="15.75" customHeight="1">
      <c r="A158" s="201"/>
      <c r="B158" s="45">
        <v>801</v>
      </c>
      <c r="C158" s="46">
        <v>80148</v>
      </c>
      <c r="D158" s="61" t="s">
        <v>213</v>
      </c>
      <c r="E158" s="117">
        <v>5765.4</v>
      </c>
      <c r="F158" s="62">
        <v>149400</v>
      </c>
      <c r="G158" s="117">
        <v>62792.5</v>
      </c>
      <c r="H158" s="169">
        <f t="shared" si="13"/>
        <v>0.4202978580990629</v>
      </c>
      <c r="I158" s="62">
        <v>154665</v>
      </c>
      <c r="J158" s="140">
        <v>63483.7</v>
      </c>
      <c r="K158" s="180">
        <f>J158/I158</f>
        <v>0.410459379950215</v>
      </c>
      <c r="L158" s="142">
        <f t="shared" si="14"/>
        <v>5074.199999999997</v>
      </c>
      <c r="M158" s="21"/>
    </row>
    <row r="159" spans="1:13" s="49" customFormat="1" ht="15.75" customHeight="1">
      <c r="A159" s="195" t="s">
        <v>65</v>
      </c>
      <c r="B159" s="24">
        <v>851</v>
      </c>
      <c r="C159" s="25">
        <v>85154</v>
      </c>
      <c r="D159" s="26" t="s">
        <v>19</v>
      </c>
      <c r="E159" s="112">
        <f>SUM(E160:E161)</f>
        <v>16224.18</v>
      </c>
      <c r="F159" s="1">
        <f>SUM(F160:F161)</f>
        <v>31100</v>
      </c>
      <c r="G159" s="123">
        <f>SUM(G160:G161)</f>
        <v>9600.93</v>
      </c>
      <c r="H159" s="162">
        <f t="shared" si="13"/>
        <v>0.30871157556270096</v>
      </c>
      <c r="I159" s="1">
        <f>SUM(I160:I161)</f>
        <v>47325</v>
      </c>
      <c r="J159" s="105">
        <f>SUM(J160:J161)</f>
        <v>7503</v>
      </c>
      <c r="K159" s="162">
        <f aca="true" t="shared" si="17" ref="K159:K170">J159/I159</f>
        <v>0.15854199683042788</v>
      </c>
      <c r="L159" s="87">
        <f>E159+G159-J159</f>
        <v>18322.11</v>
      </c>
      <c r="M159" s="21">
        <f aca="true" t="shared" si="18" ref="M159:M164">(L146+I146)-(F146+E146)</f>
        <v>7797.919999999998</v>
      </c>
    </row>
    <row r="160" spans="1:13" s="49" customFormat="1" ht="15.75" customHeight="1">
      <c r="A160" s="198"/>
      <c r="B160" s="36"/>
      <c r="C160" s="37"/>
      <c r="D160" s="38" t="s">
        <v>18</v>
      </c>
      <c r="E160" s="113"/>
      <c r="F160" s="39"/>
      <c r="G160" s="126"/>
      <c r="H160" s="163"/>
      <c r="I160" s="39"/>
      <c r="J160" s="131"/>
      <c r="K160" s="163"/>
      <c r="L160" s="92"/>
      <c r="M160" s="21">
        <f t="shared" si="18"/>
        <v>3214.389999999985</v>
      </c>
    </row>
    <row r="161" spans="1:13" s="49" customFormat="1" ht="30" customHeight="1">
      <c r="A161" s="197" t="s">
        <v>27</v>
      </c>
      <c r="B161" s="32">
        <v>851</v>
      </c>
      <c r="C161" s="33">
        <v>85154</v>
      </c>
      <c r="D161" s="34" t="s">
        <v>189</v>
      </c>
      <c r="E161" s="144">
        <v>16224.18</v>
      </c>
      <c r="F161" s="148">
        <v>31100</v>
      </c>
      <c r="G161" s="149">
        <v>9600.93</v>
      </c>
      <c r="H161" s="165">
        <f>G161/F161</f>
        <v>0.30871157556270096</v>
      </c>
      <c r="I161" s="148">
        <v>47325</v>
      </c>
      <c r="J161" s="150">
        <v>7503</v>
      </c>
      <c r="K161" s="179">
        <f t="shared" si="17"/>
        <v>0.15854199683042788</v>
      </c>
      <c r="L161" s="147">
        <f>E161+G161-J161</f>
        <v>18322.11</v>
      </c>
      <c r="M161" s="21">
        <f t="shared" si="18"/>
        <v>20524.929999999993</v>
      </c>
    </row>
    <row r="162" spans="1:13" s="49" customFormat="1" ht="15.75" customHeight="1">
      <c r="A162" s="195" t="s">
        <v>66</v>
      </c>
      <c r="B162" s="24">
        <v>852</v>
      </c>
      <c r="C162" s="25">
        <v>85295</v>
      </c>
      <c r="D162" s="26" t="s">
        <v>21</v>
      </c>
      <c r="E162" s="115">
        <f>E164</f>
        <v>13092.92</v>
      </c>
      <c r="F162" s="54">
        <f>F164</f>
        <v>1395</v>
      </c>
      <c r="G162" s="115">
        <f>G164</f>
        <v>995.08</v>
      </c>
      <c r="H162" s="166">
        <f>G162/F162</f>
        <v>0.7133189964157707</v>
      </c>
      <c r="I162" s="54">
        <f>I164</f>
        <v>14488</v>
      </c>
      <c r="J162" s="115">
        <f>J164</f>
        <v>912</v>
      </c>
      <c r="K162" s="161">
        <f t="shared" si="17"/>
        <v>0.06294864715626726</v>
      </c>
      <c r="L162" s="87">
        <f>E162+G162-J162</f>
        <v>13176</v>
      </c>
      <c r="M162" s="21">
        <f t="shared" si="18"/>
        <v>4956.039999999994</v>
      </c>
    </row>
    <row r="163" spans="1:13" s="49" customFormat="1" ht="15.75" customHeight="1">
      <c r="A163" s="198"/>
      <c r="B163" s="36"/>
      <c r="C163" s="37"/>
      <c r="D163" s="55" t="s">
        <v>18</v>
      </c>
      <c r="E163" s="116"/>
      <c r="F163" s="56"/>
      <c r="G163" s="116"/>
      <c r="H163" s="167"/>
      <c r="I163" s="56"/>
      <c r="J163" s="135"/>
      <c r="K163" s="161"/>
      <c r="L163" s="93"/>
      <c r="M163" s="21">
        <f t="shared" si="18"/>
        <v>177.35999999998603</v>
      </c>
    </row>
    <row r="164" spans="1:13" s="49" customFormat="1" ht="21" customHeight="1">
      <c r="A164" s="202" t="s">
        <v>27</v>
      </c>
      <c r="B164" s="57">
        <v>852</v>
      </c>
      <c r="C164" s="58">
        <v>85295</v>
      </c>
      <c r="D164" s="59" t="s">
        <v>207</v>
      </c>
      <c r="E164" s="117">
        <v>13092.92</v>
      </c>
      <c r="F164" s="60">
        <v>1395</v>
      </c>
      <c r="G164" s="127">
        <v>995.08</v>
      </c>
      <c r="H164" s="168">
        <f>G164/F164</f>
        <v>0.7133189964157707</v>
      </c>
      <c r="I164" s="128">
        <v>14488</v>
      </c>
      <c r="J164" s="136">
        <v>912</v>
      </c>
      <c r="K164" s="178">
        <f t="shared" si="17"/>
        <v>0.06294864715626726</v>
      </c>
      <c r="L164" s="89">
        <f>E164+G164-J164</f>
        <v>13176</v>
      </c>
      <c r="M164" s="21">
        <f t="shared" si="18"/>
        <v>2132.6199999999953</v>
      </c>
    </row>
    <row r="165" spans="1:13" s="49" customFormat="1" ht="15.75">
      <c r="A165" s="195" t="s">
        <v>68</v>
      </c>
      <c r="B165" s="24">
        <v>853</v>
      </c>
      <c r="C165" s="25">
        <v>85305</v>
      </c>
      <c r="D165" s="26" t="s">
        <v>23</v>
      </c>
      <c r="E165" s="112">
        <f>SUM(E167:E170)</f>
        <v>25267.9</v>
      </c>
      <c r="F165" s="1">
        <f>SUM(F167:F170)</f>
        <v>337045</v>
      </c>
      <c r="G165" s="123">
        <f>SUM(G167:G170)</f>
        <v>129195</v>
      </c>
      <c r="H165" s="161">
        <f>G165/F165</f>
        <v>0.3833167677906511</v>
      </c>
      <c r="I165" s="1">
        <f>SUM(I167:I170)</f>
        <v>362314</v>
      </c>
      <c r="J165" s="105">
        <f>SUM(J167:J170)</f>
        <v>141407.13</v>
      </c>
      <c r="K165" s="162">
        <f t="shared" si="17"/>
        <v>0.3902888930596113</v>
      </c>
      <c r="L165" s="87">
        <f>E165+G165-J165</f>
        <v>13055.76999999999</v>
      </c>
      <c r="M165" s="21" t="e">
        <f>(#REF!+#REF!)-(#REF!+#REF!)</f>
        <v>#REF!</v>
      </c>
    </row>
    <row r="166" spans="1:13" s="49" customFormat="1" ht="15.75">
      <c r="A166" s="199"/>
      <c r="B166" s="41"/>
      <c r="C166" s="42"/>
      <c r="D166" s="55" t="s">
        <v>18</v>
      </c>
      <c r="E166" s="113"/>
      <c r="F166" s="50"/>
      <c r="G166" s="113"/>
      <c r="H166" s="161"/>
      <c r="I166" s="50"/>
      <c r="J166" s="132"/>
      <c r="K166" s="163"/>
      <c r="L166" s="94"/>
      <c r="M166" s="21">
        <f>(L153+I153)-(F153+E153)</f>
        <v>0</v>
      </c>
    </row>
    <row r="167" spans="1:13" s="49" customFormat="1" ht="15.75">
      <c r="A167" s="197" t="s">
        <v>27</v>
      </c>
      <c r="B167" s="32">
        <v>853</v>
      </c>
      <c r="C167" s="33">
        <v>85305</v>
      </c>
      <c r="D167" s="34" t="s">
        <v>119</v>
      </c>
      <c r="E167" s="111">
        <v>6272.27</v>
      </c>
      <c r="F167" s="3">
        <v>72765</v>
      </c>
      <c r="G167" s="125">
        <v>37426.5</v>
      </c>
      <c r="H167" s="164">
        <f>G167/F167</f>
        <v>0.5143475572047</v>
      </c>
      <c r="I167" s="3">
        <v>79037</v>
      </c>
      <c r="J167" s="133">
        <v>39664.45</v>
      </c>
      <c r="K167" s="178">
        <f t="shared" si="17"/>
        <v>0.5018466034895048</v>
      </c>
      <c r="L167" s="89">
        <f aca="true" t="shared" si="19" ref="L167:L184">E167+G167-J167</f>
        <v>4034.320000000007</v>
      </c>
      <c r="M167" s="21" t="e">
        <f>(#REF!+#REF!)-(#REF!+#REF!)</f>
        <v>#REF!</v>
      </c>
    </row>
    <row r="168" spans="1:13" s="49" customFormat="1" ht="15.75">
      <c r="A168" s="197" t="s">
        <v>30</v>
      </c>
      <c r="B168" s="32">
        <v>853</v>
      </c>
      <c r="C168" s="33">
        <v>85305</v>
      </c>
      <c r="D168" s="34" t="s">
        <v>120</v>
      </c>
      <c r="E168" s="111">
        <v>5909.53</v>
      </c>
      <c r="F168" s="3">
        <v>81400</v>
      </c>
      <c r="G168" s="125">
        <v>34447.5</v>
      </c>
      <c r="H168" s="164">
        <f>G168/F168</f>
        <v>0.42318796068796066</v>
      </c>
      <c r="I168" s="3">
        <v>87310</v>
      </c>
      <c r="J168" s="133">
        <v>39968.74</v>
      </c>
      <c r="K168" s="178">
        <f t="shared" si="17"/>
        <v>0.45777963578055203</v>
      </c>
      <c r="L168" s="89">
        <f t="shared" si="19"/>
        <v>388.2900000000009</v>
      </c>
      <c r="M168" s="21">
        <f>(L154+I154)-(F154+E154)</f>
        <v>3188.8699999999953</v>
      </c>
    </row>
    <row r="169" spans="1:13" s="49" customFormat="1" ht="15.75">
      <c r="A169" s="197" t="s">
        <v>31</v>
      </c>
      <c r="B169" s="32">
        <v>853</v>
      </c>
      <c r="C169" s="33">
        <v>85305</v>
      </c>
      <c r="D169" s="34" t="s">
        <v>121</v>
      </c>
      <c r="E169" s="111">
        <v>7006.5</v>
      </c>
      <c r="F169" s="3">
        <v>91440</v>
      </c>
      <c r="G169" s="125">
        <v>29515.5</v>
      </c>
      <c r="H169" s="164">
        <f>G169/F169</f>
        <v>0.32278543307086616</v>
      </c>
      <c r="I169" s="3">
        <v>98447</v>
      </c>
      <c r="J169" s="133">
        <v>29484.03</v>
      </c>
      <c r="K169" s="178">
        <f t="shared" si="17"/>
        <v>0.2994914014647475</v>
      </c>
      <c r="L169" s="89">
        <f t="shared" si="19"/>
        <v>7037.970000000001</v>
      </c>
      <c r="M169" s="21">
        <f>(L155+I155)-(F155+E155)</f>
        <v>-3022.1500000000087</v>
      </c>
    </row>
    <row r="170" spans="1:13" s="49" customFormat="1" ht="15.75">
      <c r="A170" s="197" t="s">
        <v>32</v>
      </c>
      <c r="B170" s="32">
        <v>853</v>
      </c>
      <c r="C170" s="33">
        <v>85305</v>
      </c>
      <c r="D170" s="34" t="s">
        <v>122</v>
      </c>
      <c r="E170" s="111">
        <v>6079.6</v>
      </c>
      <c r="F170" s="3">
        <v>91440</v>
      </c>
      <c r="G170" s="125">
        <v>27805.5</v>
      </c>
      <c r="H170" s="164">
        <f>G170/F170</f>
        <v>0.30408464566929133</v>
      </c>
      <c r="I170" s="3">
        <v>97520</v>
      </c>
      <c r="J170" s="130">
        <v>32289.91</v>
      </c>
      <c r="K170" s="178">
        <f t="shared" si="17"/>
        <v>0.3311106439704676</v>
      </c>
      <c r="L170" s="89">
        <f t="shared" si="19"/>
        <v>1595.1899999999987</v>
      </c>
      <c r="M170" s="21" t="e">
        <f>(#REF!+#REF!)-(#REF!+#REF!)</f>
        <v>#REF!</v>
      </c>
    </row>
    <row r="171" spans="1:13" s="49" customFormat="1" ht="31.5">
      <c r="A171" s="195" t="s">
        <v>68</v>
      </c>
      <c r="B171" s="24">
        <v>854</v>
      </c>
      <c r="C171" s="25">
        <v>85412</v>
      </c>
      <c r="D171" s="26" t="s">
        <v>211</v>
      </c>
      <c r="E171" s="123">
        <f>SUM(E173:E182)</f>
        <v>1.18</v>
      </c>
      <c r="F171" s="1">
        <f>SUM(F173:F182)</f>
        <v>0</v>
      </c>
      <c r="G171" s="123">
        <f>SUM(G173:G182)</f>
        <v>0</v>
      </c>
      <c r="H171" s="191" t="s">
        <v>169</v>
      </c>
      <c r="I171" s="1">
        <f>SUM(I173:I182)</f>
        <v>0</v>
      </c>
      <c r="J171" s="105">
        <f>SUM(J173:J182)</f>
        <v>1.18</v>
      </c>
      <c r="K171" s="191" t="s">
        <v>169</v>
      </c>
      <c r="L171" s="87">
        <f>E171+G171-J171</f>
        <v>0</v>
      </c>
      <c r="M171" s="21" t="e">
        <f>(#REF!+#REF!)-(#REF!+#REF!)</f>
        <v>#REF!</v>
      </c>
    </row>
    <row r="172" spans="1:13" s="49" customFormat="1" ht="15.75">
      <c r="A172" s="199"/>
      <c r="B172" s="41"/>
      <c r="C172" s="42"/>
      <c r="D172" s="55" t="s">
        <v>18</v>
      </c>
      <c r="E172" s="113"/>
      <c r="F172" s="50"/>
      <c r="G172" s="113"/>
      <c r="H172" s="163"/>
      <c r="I172" s="50"/>
      <c r="J172" s="132"/>
      <c r="K172" s="163"/>
      <c r="L172" s="94"/>
      <c r="M172" s="21">
        <f>(L159+I159)-(F159+E159)</f>
        <v>18322.93</v>
      </c>
    </row>
    <row r="173" spans="1:13" s="49" customFormat="1" ht="15.75" hidden="1">
      <c r="A173" s="199"/>
      <c r="B173" s="41">
        <v>854</v>
      </c>
      <c r="C173" s="42">
        <v>85412</v>
      </c>
      <c r="D173" s="47" t="s">
        <v>150</v>
      </c>
      <c r="E173" s="113"/>
      <c r="F173" s="43"/>
      <c r="G173" s="113"/>
      <c r="H173" s="164" t="e">
        <f>G173/F173</f>
        <v>#DIV/0!</v>
      </c>
      <c r="I173" s="43"/>
      <c r="J173" s="107"/>
      <c r="K173" s="178" t="e">
        <f aca="true" t="shared" si="20" ref="K173:K181">J173/I173</f>
        <v>#DIV/0!</v>
      </c>
      <c r="L173" s="89">
        <f t="shared" si="19"/>
        <v>0</v>
      </c>
      <c r="M173" s="21"/>
    </row>
    <row r="174" spans="1:13" s="49" customFormat="1" ht="15.75" hidden="1">
      <c r="A174" s="199"/>
      <c r="B174" s="41">
        <v>854</v>
      </c>
      <c r="C174" s="42">
        <v>85412</v>
      </c>
      <c r="D174" s="47" t="s">
        <v>89</v>
      </c>
      <c r="E174" s="113"/>
      <c r="F174" s="43"/>
      <c r="G174" s="113"/>
      <c r="H174" s="164" t="e">
        <f aca="true" t="shared" si="21" ref="H174:H181">G174/F174</f>
        <v>#DIV/0!</v>
      </c>
      <c r="I174" s="43"/>
      <c r="J174" s="107"/>
      <c r="K174" s="178" t="e">
        <f t="shared" si="20"/>
        <v>#DIV/0!</v>
      </c>
      <c r="L174" s="89">
        <f t="shared" si="19"/>
        <v>0</v>
      </c>
      <c r="M174" s="21"/>
    </row>
    <row r="175" spans="1:13" s="49" customFormat="1" ht="15.75" hidden="1">
      <c r="A175" s="199"/>
      <c r="B175" s="41">
        <v>854</v>
      </c>
      <c r="C175" s="42">
        <v>85412</v>
      </c>
      <c r="D175" s="61" t="s">
        <v>91</v>
      </c>
      <c r="E175" s="113"/>
      <c r="F175" s="43"/>
      <c r="G175" s="113"/>
      <c r="H175" s="164" t="e">
        <f t="shared" si="21"/>
        <v>#DIV/0!</v>
      </c>
      <c r="I175" s="43"/>
      <c r="J175" s="107"/>
      <c r="K175" s="178" t="e">
        <f t="shared" si="20"/>
        <v>#DIV/0!</v>
      </c>
      <c r="L175" s="89">
        <f t="shared" si="19"/>
        <v>0</v>
      </c>
      <c r="M175" s="21"/>
    </row>
    <row r="176" spans="1:13" s="49" customFormat="1" ht="15.75" hidden="1">
      <c r="A176" s="199"/>
      <c r="B176" s="41">
        <v>854</v>
      </c>
      <c r="C176" s="42">
        <v>85412</v>
      </c>
      <c r="D176" s="61" t="s">
        <v>92</v>
      </c>
      <c r="E176" s="113"/>
      <c r="F176" s="43"/>
      <c r="G176" s="113"/>
      <c r="H176" s="164" t="e">
        <f t="shared" si="21"/>
        <v>#DIV/0!</v>
      </c>
      <c r="I176" s="43"/>
      <c r="J176" s="107"/>
      <c r="K176" s="178" t="e">
        <f t="shared" si="20"/>
        <v>#DIV/0!</v>
      </c>
      <c r="L176" s="89">
        <f t="shared" si="19"/>
        <v>0</v>
      </c>
      <c r="M176" s="21"/>
    </row>
    <row r="177" spans="1:13" s="49" customFormat="1" ht="15.75" hidden="1">
      <c r="A177" s="199"/>
      <c r="B177" s="41">
        <v>854</v>
      </c>
      <c r="C177" s="42">
        <v>85412</v>
      </c>
      <c r="D177" s="61" t="s">
        <v>151</v>
      </c>
      <c r="E177" s="113"/>
      <c r="F177" s="43"/>
      <c r="G177" s="113"/>
      <c r="H177" s="164" t="e">
        <f t="shared" si="21"/>
        <v>#DIV/0!</v>
      </c>
      <c r="I177" s="43"/>
      <c r="J177" s="107"/>
      <c r="K177" s="178" t="e">
        <f t="shared" si="20"/>
        <v>#DIV/0!</v>
      </c>
      <c r="L177" s="89">
        <f t="shared" si="19"/>
        <v>0</v>
      </c>
      <c r="M177" s="21"/>
    </row>
    <row r="178" spans="1:13" s="49" customFormat="1" ht="15.75" hidden="1">
      <c r="A178" s="199"/>
      <c r="B178" s="41">
        <v>854</v>
      </c>
      <c r="C178" s="42">
        <v>85412</v>
      </c>
      <c r="D178" s="61" t="s">
        <v>93</v>
      </c>
      <c r="E178" s="113"/>
      <c r="F178" s="43"/>
      <c r="G178" s="113"/>
      <c r="H178" s="164" t="e">
        <f t="shared" si="21"/>
        <v>#DIV/0!</v>
      </c>
      <c r="I178" s="43"/>
      <c r="J178" s="107"/>
      <c r="K178" s="178" t="e">
        <f t="shared" si="20"/>
        <v>#DIV/0!</v>
      </c>
      <c r="L178" s="89">
        <f t="shared" si="19"/>
        <v>0</v>
      </c>
      <c r="M178" s="21"/>
    </row>
    <row r="179" spans="1:13" s="49" customFormat="1" ht="15.75" hidden="1">
      <c r="A179" s="199"/>
      <c r="B179" s="41">
        <v>854</v>
      </c>
      <c r="C179" s="42">
        <v>85412</v>
      </c>
      <c r="D179" s="47" t="s">
        <v>94</v>
      </c>
      <c r="E179" s="113"/>
      <c r="F179" s="43"/>
      <c r="G179" s="113"/>
      <c r="H179" s="164" t="e">
        <f t="shared" si="21"/>
        <v>#DIV/0!</v>
      </c>
      <c r="I179" s="43"/>
      <c r="J179" s="107"/>
      <c r="K179" s="178" t="e">
        <f t="shared" si="20"/>
        <v>#DIV/0!</v>
      </c>
      <c r="L179" s="89">
        <f t="shared" si="19"/>
        <v>0</v>
      </c>
      <c r="M179" s="21"/>
    </row>
    <row r="180" spans="1:13" s="49" customFormat="1" ht="15.75" hidden="1">
      <c r="A180" s="199"/>
      <c r="B180" s="41">
        <v>854</v>
      </c>
      <c r="C180" s="42">
        <v>85412</v>
      </c>
      <c r="D180" s="61" t="s">
        <v>132</v>
      </c>
      <c r="E180" s="113"/>
      <c r="F180" s="43"/>
      <c r="G180" s="113"/>
      <c r="H180" s="164" t="e">
        <f t="shared" si="21"/>
        <v>#DIV/0!</v>
      </c>
      <c r="I180" s="43"/>
      <c r="J180" s="107"/>
      <c r="K180" s="178" t="e">
        <f t="shared" si="20"/>
        <v>#DIV/0!</v>
      </c>
      <c r="L180" s="89">
        <f t="shared" si="19"/>
        <v>0</v>
      </c>
      <c r="M180" s="21"/>
    </row>
    <row r="181" spans="1:13" s="49" customFormat="1" ht="31.5" hidden="1">
      <c r="A181" s="197"/>
      <c r="B181" s="41">
        <v>854</v>
      </c>
      <c r="C181" s="42">
        <v>85412</v>
      </c>
      <c r="D181" s="61" t="s">
        <v>138</v>
      </c>
      <c r="E181" s="111"/>
      <c r="F181" s="3"/>
      <c r="G181" s="125"/>
      <c r="H181" s="164" t="e">
        <f t="shared" si="21"/>
        <v>#DIV/0!</v>
      </c>
      <c r="I181" s="3"/>
      <c r="J181" s="133"/>
      <c r="K181" s="178" t="e">
        <f t="shared" si="20"/>
        <v>#DIV/0!</v>
      </c>
      <c r="L181" s="89">
        <f t="shared" si="19"/>
        <v>0</v>
      </c>
      <c r="M181" s="21"/>
    </row>
    <row r="182" spans="1:13" s="49" customFormat="1" ht="15.75">
      <c r="A182" s="197"/>
      <c r="B182" s="41">
        <v>854</v>
      </c>
      <c r="C182" s="42">
        <v>85412</v>
      </c>
      <c r="D182" s="61" t="s">
        <v>176</v>
      </c>
      <c r="E182" s="111">
        <v>1.18</v>
      </c>
      <c r="F182" s="3">
        <v>0</v>
      </c>
      <c r="G182" s="125">
        <v>0</v>
      </c>
      <c r="H182" s="188" t="s">
        <v>169</v>
      </c>
      <c r="I182" s="3">
        <v>0</v>
      </c>
      <c r="J182" s="133">
        <v>1.18</v>
      </c>
      <c r="K182" s="216" t="s">
        <v>169</v>
      </c>
      <c r="L182" s="89">
        <f t="shared" si="19"/>
        <v>0</v>
      </c>
      <c r="M182" s="21"/>
    </row>
    <row r="183" spans="1:13" s="23" customFormat="1" ht="22.5" customHeight="1">
      <c r="A183" s="203"/>
      <c r="B183" s="249"/>
      <c r="C183" s="250"/>
      <c r="D183" s="251" t="s">
        <v>125</v>
      </c>
      <c r="E183" s="252">
        <f>E184+E189+E198+E201+E213+E220+E226+E240+E244+E248+E253+E234+E231+E216+E256+E237</f>
        <v>1075845.2</v>
      </c>
      <c r="F183" s="253">
        <f>F184+F189+F198+F201+F213+F220+F226+F240+F244+F248+F253+F234+F231+F216+F256+F237</f>
        <v>4724774</v>
      </c>
      <c r="G183" s="252">
        <f>G184+G189+G198+G201+G213+G220+G226+G240+G244+G248+G253+G234+G231+G216+G256+G237</f>
        <v>2200259.9500000007</v>
      </c>
      <c r="H183" s="248">
        <f>G183/F183</f>
        <v>0.4656857555514826</v>
      </c>
      <c r="I183" s="253">
        <f>I184+I189+I198+I201+I213+I220+I226+I240+I244+I248+I253+I234+I231+I216+I256+I237</f>
        <v>5363847</v>
      </c>
      <c r="J183" s="252">
        <f>J184+J189+J198+J201+J213+J220+J226+J240+J244+J248+J253+J234+J231+J216+J256+J237</f>
        <v>1734466.58</v>
      </c>
      <c r="K183" s="248">
        <f aca="true" t="shared" si="22" ref="K183:K196">J183/I183</f>
        <v>0.3233624262586163</v>
      </c>
      <c r="L183" s="252">
        <f t="shared" si="19"/>
        <v>1541638.5700000003</v>
      </c>
      <c r="M183" s="52">
        <f>(L183+I183)-(F183+E183)</f>
        <v>1104866.37</v>
      </c>
    </row>
    <row r="184" spans="1:13" s="28" customFormat="1" ht="15.75">
      <c r="A184" s="195" t="s">
        <v>26</v>
      </c>
      <c r="B184" s="24">
        <v>801</v>
      </c>
      <c r="C184" s="25">
        <v>80102</v>
      </c>
      <c r="D184" s="26" t="s">
        <v>3</v>
      </c>
      <c r="E184" s="112">
        <f>SUM(E186:E188)</f>
        <v>48327.87</v>
      </c>
      <c r="F184" s="51">
        <f>SUM(F186:F188)</f>
        <v>41050</v>
      </c>
      <c r="G184" s="112">
        <f>SUM(G186:G188)</f>
        <v>21021.92</v>
      </c>
      <c r="H184" s="162">
        <f aca="true" t="shared" si="23" ref="H184:H208">G184/F184</f>
        <v>0.5121052375152253</v>
      </c>
      <c r="I184" s="51">
        <f>SUM(I186:I188)</f>
        <v>67730</v>
      </c>
      <c r="J184" s="112">
        <f>SUM(J186:J188)</f>
        <v>15565.08</v>
      </c>
      <c r="K184" s="162">
        <f t="shared" si="22"/>
        <v>0.2298107190314484</v>
      </c>
      <c r="L184" s="87">
        <f t="shared" si="19"/>
        <v>53784.71000000001</v>
      </c>
      <c r="M184" s="52">
        <f>(L184+I184)-(F184+E184)</f>
        <v>32136.84000000001</v>
      </c>
    </row>
    <row r="185" spans="1:13" s="53" customFormat="1" ht="15" customHeight="1">
      <c r="A185" s="204"/>
      <c r="B185" s="65"/>
      <c r="C185" s="66"/>
      <c r="D185" s="31" t="s">
        <v>18</v>
      </c>
      <c r="E185" s="118"/>
      <c r="F185" s="67"/>
      <c r="G185" s="118"/>
      <c r="H185" s="163"/>
      <c r="I185" s="67"/>
      <c r="J185" s="104"/>
      <c r="K185" s="163"/>
      <c r="L185" s="95"/>
      <c r="M185" s="21">
        <f>(L185+I185)-(F185+E185)</f>
        <v>0</v>
      </c>
    </row>
    <row r="186" spans="1:13" s="68" customFormat="1" ht="30" customHeight="1">
      <c r="A186" s="200" t="s">
        <v>27</v>
      </c>
      <c r="B186" s="45">
        <v>801</v>
      </c>
      <c r="C186" s="46">
        <v>80102</v>
      </c>
      <c r="D186" s="47" t="s">
        <v>155</v>
      </c>
      <c r="E186" s="111">
        <v>36514.15</v>
      </c>
      <c r="F186" s="48">
        <v>12650</v>
      </c>
      <c r="G186" s="111">
        <v>5453.92</v>
      </c>
      <c r="H186" s="164">
        <f t="shared" si="23"/>
        <v>0.4311399209486166</v>
      </c>
      <c r="I186" s="48">
        <v>29683</v>
      </c>
      <c r="J186" s="102">
        <v>5245.56</v>
      </c>
      <c r="K186" s="178">
        <f t="shared" si="22"/>
        <v>0.17671933429909378</v>
      </c>
      <c r="L186" s="89">
        <f>E186+G186-J186</f>
        <v>36722.51</v>
      </c>
      <c r="M186" s="21">
        <f>(L186+I186)-(F186+E186)</f>
        <v>17241.360000000008</v>
      </c>
    </row>
    <row r="187" spans="1:13" s="68" customFormat="1" ht="34.5" customHeight="1">
      <c r="A187" s="200" t="s">
        <v>30</v>
      </c>
      <c r="B187" s="45">
        <v>801</v>
      </c>
      <c r="C187" s="46">
        <v>80102</v>
      </c>
      <c r="D187" s="47" t="s">
        <v>75</v>
      </c>
      <c r="E187" s="111">
        <v>9766.7</v>
      </c>
      <c r="F187" s="48">
        <v>21400</v>
      </c>
      <c r="G187" s="111">
        <v>15568</v>
      </c>
      <c r="H187" s="164">
        <f t="shared" si="23"/>
        <v>0.7274766355140186</v>
      </c>
      <c r="I187" s="48">
        <v>29000</v>
      </c>
      <c r="J187" s="102">
        <v>9666.62</v>
      </c>
      <c r="K187" s="178">
        <f t="shared" si="22"/>
        <v>0.33333172413793105</v>
      </c>
      <c r="L187" s="89">
        <f>E187+G187-J187</f>
        <v>15668.08</v>
      </c>
      <c r="M187" s="21">
        <f>(L187+I187)-(F187+E187)</f>
        <v>13501.380000000001</v>
      </c>
    </row>
    <row r="188" spans="1:13" s="68" customFormat="1" ht="49.5" customHeight="1">
      <c r="A188" s="201" t="s">
        <v>31</v>
      </c>
      <c r="B188" s="63">
        <v>801</v>
      </c>
      <c r="C188" s="64">
        <v>80102</v>
      </c>
      <c r="D188" s="61" t="s">
        <v>194</v>
      </c>
      <c r="E188" s="117">
        <v>2047.02</v>
      </c>
      <c r="F188" s="62">
        <v>7000</v>
      </c>
      <c r="G188" s="117">
        <v>0</v>
      </c>
      <c r="H188" s="164">
        <f t="shared" si="23"/>
        <v>0</v>
      </c>
      <c r="I188" s="62">
        <v>9047</v>
      </c>
      <c r="J188" s="187">
        <v>652.9</v>
      </c>
      <c r="K188" s="178">
        <f t="shared" si="22"/>
        <v>0.07216756936000884</v>
      </c>
      <c r="L188" s="89">
        <f>E188+G188-J188</f>
        <v>1394.12</v>
      </c>
      <c r="M188" s="21"/>
    </row>
    <row r="189" spans="1:13" s="28" customFormat="1" ht="15.75">
      <c r="A189" s="195" t="s">
        <v>28</v>
      </c>
      <c r="B189" s="24">
        <v>801</v>
      </c>
      <c r="C189" s="25">
        <v>80120</v>
      </c>
      <c r="D189" s="26" t="s">
        <v>4</v>
      </c>
      <c r="E189" s="112">
        <f>SUM(E191:E197)</f>
        <v>118861.38</v>
      </c>
      <c r="F189" s="51">
        <f>SUM(F191:F197)</f>
        <v>811639</v>
      </c>
      <c r="G189" s="112">
        <f>SUM(G191:G197)</f>
        <v>413400.83</v>
      </c>
      <c r="H189" s="162">
        <f t="shared" si="23"/>
        <v>0.5093407660302179</v>
      </c>
      <c r="I189" s="51">
        <f>SUM(I191:I197)</f>
        <v>923919</v>
      </c>
      <c r="J189" s="112">
        <f>SUM(J191:J197)</f>
        <v>220435.37</v>
      </c>
      <c r="K189" s="162">
        <f t="shared" si="22"/>
        <v>0.23858733287225395</v>
      </c>
      <c r="L189" s="87">
        <f>E189+G189-J189</f>
        <v>311826.83999999997</v>
      </c>
      <c r="M189" s="52">
        <f>(L189+I189)-(F189+E189)</f>
        <v>305245.45999999985</v>
      </c>
    </row>
    <row r="190" spans="1:13" s="44" customFormat="1" ht="15" customHeight="1">
      <c r="A190" s="199"/>
      <c r="B190" s="41"/>
      <c r="C190" s="42"/>
      <c r="D190" s="38" t="s">
        <v>18</v>
      </c>
      <c r="E190" s="113"/>
      <c r="F190" s="50"/>
      <c r="G190" s="113"/>
      <c r="H190" s="163"/>
      <c r="I190" s="50"/>
      <c r="J190" s="101"/>
      <c r="K190" s="163"/>
      <c r="L190" s="91"/>
      <c r="M190" s="21">
        <f>(L190+I190)-(F190+E190)</f>
        <v>0</v>
      </c>
    </row>
    <row r="191" spans="1:13" s="49" customFormat="1" ht="15.75">
      <c r="A191" s="200" t="s">
        <v>27</v>
      </c>
      <c r="B191" s="45">
        <v>801</v>
      </c>
      <c r="C191" s="46">
        <v>80120</v>
      </c>
      <c r="D191" s="47" t="s">
        <v>73</v>
      </c>
      <c r="E191" s="111">
        <v>11347.92</v>
      </c>
      <c r="F191" s="48">
        <v>86000</v>
      </c>
      <c r="G191" s="111">
        <v>25147.07</v>
      </c>
      <c r="H191" s="164">
        <f t="shared" si="23"/>
        <v>0.2924077906976744</v>
      </c>
      <c r="I191" s="48">
        <v>97348</v>
      </c>
      <c r="J191" s="102">
        <v>15970.74</v>
      </c>
      <c r="K191" s="178">
        <f t="shared" si="22"/>
        <v>0.16405822410321733</v>
      </c>
      <c r="L191" s="89">
        <f aca="true" t="shared" si="24" ref="L191:L197">E191+G191-J191</f>
        <v>20524.25</v>
      </c>
      <c r="M191" s="21">
        <f>(L191+I191)-(F191+E191)</f>
        <v>20524.33</v>
      </c>
    </row>
    <row r="192" spans="1:13" s="49" customFormat="1" ht="15.75">
      <c r="A192" s="200" t="s">
        <v>30</v>
      </c>
      <c r="B192" s="45">
        <v>801</v>
      </c>
      <c r="C192" s="46">
        <v>80120</v>
      </c>
      <c r="D192" s="47" t="s">
        <v>74</v>
      </c>
      <c r="E192" s="111">
        <v>11609.66</v>
      </c>
      <c r="F192" s="48">
        <v>80500</v>
      </c>
      <c r="G192" s="111">
        <v>40900.46</v>
      </c>
      <c r="H192" s="164">
        <f t="shared" si="23"/>
        <v>0.508080248447205</v>
      </c>
      <c r="I192" s="48">
        <v>92110</v>
      </c>
      <c r="J192" s="102">
        <v>27352.66</v>
      </c>
      <c r="K192" s="178">
        <f t="shared" si="22"/>
        <v>0.29695646509608076</v>
      </c>
      <c r="L192" s="89">
        <f t="shared" si="24"/>
        <v>25157.459999999995</v>
      </c>
      <c r="M192" s="21">
        <f aca="true" t="shared" si="25" ref="M192:M255">(L192+I192)-(F192+E192)</f>
        <v>25157.79999999999</v>
      </c>
    </row>
    <row r="193" spans="1:13" s="49" customFormat="1" ht="15.75">
      <c r="A193" s="200" t="s">
        <v>31</v>
      </c>
      <c r="B193" s="45">
        <v>801</v>
      </c>
      <c r="C193" s="46">
        <v>80120</v>
      </c>
      <c r="D193" s="47" t="s">
        <v>76</v>
      </c>
      <c r="E193" s="111">
        <v>0.2</v>
      </c>
      <c r="F193" s="48">
        <v>80446</v>
      </c>
      <c r="G193" s="111">
        <v>35559.02</v>
      </c>
      <c r="H193" s="164">
        <f t="shared" si="23"/>
        <v>0.4420234691594361</v>
      </c>
      <c r="I193" s="48">
        <v>80446</v>
      </c>
      <c r="J193" s="102">
        <v>26364.73</v>
      </c>
      <c r="K193" s="178">
        <f t="shared" si="22"/>
        <v>0.32773201899410787</v>
      </c>
      <c r="L193" s="89">
        <f t="shared" si="24"/>
        <v>9194.489999999994</v>
      </c>
      <c r="M193" s="21">
        <f t="shared" si="25"/>
        <v>9194.289999999994</v>
      </c>
    </row>
    <row r="194" spans="1:13" s="49" customFormat="1" ht="15.75" customHeight="1">
      <c r="A194" s="200" t="s">
        <v>32</v>
      </c>
      <c r="B194" s="45">
        <v>801</v>
      </c>
      <c r="C194" s="46">
        <v>80120</v>
      </c>
      <c r="D194" s="47" t="s">
        <v>156</v>
      </c>
      <c r="E194" s="111">
        <v>39008.6</v>
      </c>
      <c r="F194" s="62">
        <v>57100</v>
      </c>
      <c r="G194" s="117">
        <v>17797.39</v>
      </c>
      <c r="H194" s="164">
        <f>G194/F194</f>
        <v>0.3116880910683012</v>
      </c>
      <c r="I194" s="62">
        <v>96109</v>
      </c>
      <c r="J194" s="102">
        <v>10754.98</v>
      </c>
      <c r="K194" s="178">
        <f t="shared" si="22"/>
        <v>0.11190398401814605</v>
      </c>
      <c r="L194" s="89">
        <f t="shared" si="24"/>
        <v>46051.009999999995</v>
      </c>
      <c r="M194" s="21">
        <f t="shared" si="25"/>
        <v>46051.41</v>
      </c>
    </row>
    <row r="195" spans="1:13" s="49" customFormat="1" ht="15.75">
      <c r="A195" s="200" t="s">
        <v>33</v>
      </c>
      <c r="B195" s="45">
        <v>801</v>
      </c>
      <c r="C195" s="46">
        <v>80120</v>
      </c>
      <c r="D195" s="47" t="s">
        <v>77</v>
      </c>
      <c r="E195" s="111">
        <v>15621.5</v>
      </c>
      <c r="F195" s="48">
        <v>28000</v>
      </c>
      <c r="G195" s="111">
        <v>25841</v>
      </c>
      <c r="H195" s="164">
        <f t="shared" si="23"/>
        <v>0.9228928571428572</v>
      </c>
      <c r="I195" s="48">
        <v>43621</v>
      </c>
      <c r="J195" s="102">
        <v>21904.09</v>
      </c>
      <c r="K195" s="178">
        <f t="shared" si="22"/>
        <v>0.5021455262373627</v>
      </c>
      <c r="L195" s="89">
        <f t="shared" si="24"/>
        <v>19558.41</v>
      </c>
      <c r="M195" s="21">
        <f t="shared" si="25"/>
        <v>19557.910000000003</v>
      </c>
    </row>
    <row r="196" spans="1:13" s="49" customFormat="1" ht="15.75">
      <c r="A196" s="200" t="s">
        <v>34</v>
      </c>
      <c r="B196" s="45">
        <v>801</v>
      </c>
      <c r="C196" s="46">
        <v>80120</v>
      </c>
      <c r="D196" s="47" t="s">
        <v>78</v>
      </c>
      <c r="E196" s="111">
        <v>33604.75</v>
      </c>
      <c r="F196" s="48">
        <v>320900</v>
      </c>
      <c r="G196" s="111">
        <v>160091.25</v>
      </c>
      <c r="H196" s="164">
        <f t="shared" si="23"/>
        <v>0.49888205048301654</v>
      </c>
      <c r="I196" s="48">
        <v>351335</v>
      </c>
      <c r="J196" s="102">
        <v>79623.36</v>
      </c>
      <c r="K196" s="178">
        <f t="shared" si="22"/>
        <v>0.22663087936015483</v>
      </c>
      <c r="L196" s="89">
        <f>E196+G196-J196</f>
        <v>114072.64</v>
      </c>
      <c r="M196" s="21">
        <f t="shared" si="25"/>
        <v>110902.89000000001</v>
      </c>
    </row>
    <row r="197" spans="1:13" s="49" customFormat="1" ht="15.75" customHeight="1">
      <c r="A197" s="200" t="s">
        <v>35</v>
      </c>
      <c r="B197" s="45">
        <v>801</v>
      </c>
      <c r="C197" s="46">
        <v>80120</v>
      </c>
      <c r="D197" s="47" t="s">
        <v>159</v>
      </c>
      <c r="E197" s="111">
        <v>7668.75</v>
      </c>
      <c r="F197" s="48">
        <v>158693</v>
      </c>
      <c r="G197" s="111">
        <v>108064.64</v>
      </c>
      <c r="H197" s="164">
        <f t="shared" si="23"/>
        <v>0.680966646291897</v>
      </c>
      <c r="I197" s="48">
        <v>162950</v>
      </c>
      <c r="J197" s="102">
        <v>38464.81</v>
      </c>
      <c r="K197" s="178">
        <f>J197/I197</f>
        <v>0.23605283829395518</v>
      </c>
      <c r="L197" s="89">
        <f t="shared" si="24"/>
        <v>77268.58</v>
      </c>
      <c r="M197" s="21">
        <f t="shared" si="25"/>
        <v>73856.83000000002</v>
      </c>
    </row>
    <row r="198" spans="1:13" s="28" customFormat="1" ht="15.75" hidden="1">
      <c r="A198" s="195" t="s">
        <v>29</v>
      </c>
      <c r="B198" s="24">
        <v>801</v>
      </c>
      <c r="C198" s="25">
        <v>80123</v>
      </c>
      <c r="D198" s="26" t="s">
        <v>5</v>
      </c>
      <c r="E198" s="112">
        <f>SUM(E199:E200)</f>
        <v>0</v>
      </c>
      <c r="F198" s="1">
        <f>SUM(F199:F200)</f>
        <v>0</v>
      </c>
      <c r="G198" s="123">
        <f>SUM(G199:G200)</f>
        <v>0</v>
      </c>
      <c r="H198" s="162" t="e">
        <f t="shared" si="23"/>
        <v>#DIV/0!</v>
      </c>
      <c r="I198" s="1">
        <f>SUM(I199:I200)</f>
        <v>0</v>
      </c>
      <c r="J198" s="105">
        <f>SUM(J199:J200)</f>
        <v>0</v>
      </c>
      <c r="K198" s="162" t="e">
        <f aca="true" t="shared" si="26" ref="K198:K223">J198/I198</f>
        <v>#DIV/0!</v>
      </c>
      <c r="L198" s="87">
        <f>E198+G198-J198</f>
        <v>0</v>
      </c>
      <c r="M198" s="52">
        <f t="shared" si="25"/>
        <v>0</v>
      </c>
    </row>
    <row r="199" spans="1:13" s="44" customFormat="1" ht="15.75" hidden="1">
      <c r="A199" s="199"/>
      <c r="B199" s="41"/>
      <c r="C199" s="42"/>
      <c r="D199" s="38" t="s">
        <v>18</v>
      </c>
      <c r="E199" s="113"/>
      <c r="F199" s="43"/>
      <c r="G199" s="113"/>
      <c r="H199" s="163"/>
      <c r="I199" s="43"/>
      <c r="J199" s="101"/>
      <c r="K199" s="163"/>
      <c r="L199" s="91"/>
      <c r="M199" s="21">
        <f t="shared" si="25"/>
        <v>0</v>
      </c>
    </row>
    <row r="200" spans="1:13" s="49" customFormat="1" ht="15.75" hidden="1">
      <c r="A200" s="200" t="s">
        <v>27</v>
      </c>
      <c r="B200" s="45">
        <v>801</v>
      </c>
      <c r="C200" s="46">
        <v>80123</v>
      </c>
      <c r="D200" s="47" t="s">
        <v>157</v>
      </c>
      <c r="E200" s="111"/>
      <c r="F200" s="48"/>
      <c r="G200" s="111"/>
      <c r="H200" s="164" t="e">
        <f t="shared" si="23"/>
        <v>#DIV/0!</v>
      </c>
      <c r="I200" s="48"/>
      <c r="J200" s="102"/>
      <c r="K200" s="178" t="e">
        <f t="shared" si="26"/>
        <v>#DIV/0!</v>
      </c>
      <c r="L200" s="89">
        <f>E200+G200-J200</f>
        <v>0</v>
      </c>
      <c r="M200" s="21">
        <f t="shared" si="25"/>
        <v>0</v>
      </c>
    </row>
    <row r="201" spans="1:13" s="28" customFormat="1" ht="16.5" customHeight="1">
      <c r="A201" s="195" t="s">
        <v>67</v>
      </c>
      <c r="B201" s="24">
        <v>801</v>
      </c>
      <c r="C201" s="25">
        <v>80130</v>
      </c>
      <c r="D201" s="26" t="s">
        <v>6</v>
      </c>
      <c r="E201" s="112">
        <f>SUM(E203:E212)</f>
        <v>212218.3</v>
      </c>
      <c r="F201" s="1">
        <f>SUM(F203:F212)</f>
        <v>1328413</v>
      </c>
      <c r="G201" s="123">
        <f>SUM(G203:G212)</f>
        <v>676838.6199999999</v>
      </c>
      <c r="H201" s="162">
        <f t="shared" si="23"/>
        <v>0.5095091812561303</v>
      </c>
      <c r="I201" s="186">
        <f>SUM(I203:I212)</f>
        <v>1523808</v>
      </c>
      <c r="J201" s="123">
        <f>SUM(J203:J212)</f>
        <v>547731.97</v>
      </c>
      <c r="K201" s="162">
        <f t="shared" si="26"/>
        <v>0.35944946476196477</v>
      </c>
      <c r="L201" s="87">
        <f>E201+G201-J201</f>
        <v>341324.94999999995</v>
      </c>
      <c r="M201" s="52">
        <f t="shared" si="25"/>
        <v>324501.6499999999</v>
      </c>
    </row>
    <row r="202" spans="1:13" s="44" customFormat="1" ht="16.5" customHeight="1">
      <c r="A202" s="199"/>
      <c r="B202" s="41"/>
      <c r="C202" s="42"/>
      <c r="D202" s="38" t="s">
        <v>18</v>
      </c>
      <c r="E202" s="113"/>
      <c r="F202" s="50"/>
      <c r="G202" s="113"/>
      <c r="H202" s="163"/>
      <c r="I202" s="50"/>
      <c r="J202" s="101"/>
      <c r="K202" s="163"/>
      <c r="L202" s="91"/>
      <c r="M202" s="21">
        <f t="shared" si="25"/>
        <v>0</v>
      </c>
    </row>
    <row r="203" spans="1:13" s="49" customFormat="1" ht="15.75" customHeight="1">
      <c r="A203" s="200" t="s">
        <v>27</v>
      </c>
      <c r="B203" s="45">
        <v>801</v>
      </c>
      <c r="C203" s="46">
        <v>80130</v>
      </c>
      <c r="D203" s="47" t="s">
        <v>158</v>
      </c>
      <c r="E203" s="111">
        <v>53524.27</v>
      </c>
      <c r="F203" s="48">
        <v>330000</v>
      </c>
      <c r="G203" s="111">
        <v>162990.15</v>
      </c>
      <c r="H203" s="164">
        <f t="shared" si="23"/>
        <v>0.49390954545454546</v>
      </c>
      <c r="I203" s="48">
        <v>379924</v>
      </c>
      <c r="J203" s="102">
        <v>172703.33</v>
      </c>
      <c r="K203" s="178">
        <f t="shared" si="26"/>
        <v>0.4545733620408292</v>
      </c>
      <c r="L203" s="89">
        <f aca="true" t="shared" si="27" ref="L203:L212">E203+G203-J203</f>
        <v>43811.09</v>
      </c>
      <c r="M203" s="21">
        <f t="shared" si="25"/>
        <v>40210.81999999995</v>
      </c>
    </row>
    <row r="204" spans="1:13" s="49" customFormat="1" ht="15.75" customHeight="1" hidden="1">
      <c r="A204" s="200" t="s">
        <v>30</v>
      </c>
      <c r="B204" s="45">
        <v>801</v>
      </c>
      <c r="C204" s="46">
        <v>80130</v>
      </c>
      <c r="D204" s="47" t="s">
        <v>159</v>
      </c>
      <c r="E204" s="111"/>
      <c r="F204" s="48"/>
      <c r="G204" s="111"/>
      <c r="H204" s="164"/>
      <c r="I204" s="48"/>
      <c r="J204" s="102"/>
      <c r="K204" s="178"/>
      <c r="L204" s="89"/>
      <c r="M204" s="21">
        <f t="shared" si="25"/>
        <v>0</v>
      </c>
    </row>
    <row r="205" spans="1:13" s="49" customFormat="1" ht="15.75" customHeight="1">
      <c r="A205" s="200" t="s">
        <v>30</v>
      </c>
      <c r="B205" s="45">
        <v>801</v>
      </c>
      <c r="C205" s="46">
        <v>80130</v>
      </c>
      <c r="D205" s="47" t="s">
        <v>81</v>
      </c>
      <c r="E205" s="111">
        <v>14110.29</v>
      </c>
      <c r="F205" s="48">
        <v>152647</v>
      </c>
      <c r="G205" s="111">
        <v>37699.26</v>
      </c>
      <c r="H205" s="164">
        <f t="shared" si="23"/>
        <v>0.2469701992178032</v>
      </c>
      <c r="I205" s="48">
        <v>166757</v>
      </c>
      <c r="J205" s="102">
        <v>29061.75</v>
      </c>
      <c r="K205" s="178">
        <f t="shared" si="26"/>
        <v>0.1742760423850273</v>
      </c>
      <c r="L205" s="89">
        <f t="shared" si="27"/>
        <v>22747.800000000003</v>
      </c>
      <c r="M205" s="21">
        <f t="shared" si="25"/>
        <v>22747.50999999998</v>
      </c>
    </row>
    <row r="206" spans="1:13" s="49" customFormat="1" ht="33" customHeight="1">
      <c r="A206" s="200" t="s">
        <v>31</v>
      </c>
      <c r="B206" s="45">
        <v>801</v>
      </c>
      <c r="C206" s="46">
        <v>80130</v>
      </c>
      <c r="D206" s="47" t="s">
        <v>160</v>
      </c>
      <c r="E206" s="111">
        <v>20381.12</v>
      </c>
      <c r="F206" s="48">
        <v>80000</v>
      </c>
      <c r="G206" s="111">
        <v>54974.2</v>
      </c>
      <c r="H206" s="164">
        <f t="shared" si="23"/>
        <v>0.6871775</v>
      </c>
      <c r="I206" s="48">
        <v>100381</v>
      </c>
      <c r="J206" s="102">
        <v>42516.64</v>
      </c>
      <c r="K206" s="178">
        <f t="shared" si="26"/>
        <v>0.42355266434883093</v>
      </c>
      <c r="L206" s="89">
        <f t="shared" si="27"/>
        <v>32838.67999999999</v>
      </c>
      <c r="M206" s="21">
        <f t="shared" si="25"/>
        <v>32838.56</v>
      </c>
    </row>
    <row r="207" spans="1:13" s="49" customFormat="1" ht="30" customHeight="1">
      <c r="A207" s="200" t="s">
        <v>32</v>
      </c>
      <c r="B207" s="45">
        <v>801</v>
      </c>
      <c r="C207" s="46">
        <v>80130</v>
      </c>
      <c r="D207" s="47" t="s">
        <v>161</v>
      </c>
      <c r="E207" s="111">
        <v>4264.33</v>
      </c>
      <c r="F207" s="48">
        <v>32101</v>
      </c>
      <c r="G207" s="111">
        <v>23850.28</v>
      </c>
      <c r="H207" s="164">
        <f t="shared" si="23"/>
        <v>0.7429762312700539</v>
      </c>
      <c r="I207" s="48">
        <v>36022</v>
      </c>
      <c r="J207" s="102">
        <v>17801.77</v>
      </c>
      <c r="K207" s="178">
        <f t="shared" si="26"/>
        <v>0.4941916051301982</v>
      </c>
      <c r="L207" s="89">
        <f t="shared" si="27"/>
        <v>10312.84</v>
      </c>
      <c r="M207" s="21">
        <f t="shared" si="25"/>
        <v>9969.509999999995</v>
      </c>
    </row>
    <row r="208" spans="1:13" s="49" customFormat="1" ht="33.75" customHeight="1">
      <c r="A208" s="200" t="s">
        <v>33</v>
      </c>
      <c r="B208" s="45">
        <v>801</v>
      </c>
      <c r="C208" s="46">
        <v>80130</v>
      </c>
      <c r="D208" s="47" t="s">
        <v>79</v>
      </c>
      <c r="E208" s="111">
        <v>25601.15</v>
      </c>
      <c r="F208" s="48">
        <v>69715</v>
      </c>
      <c r="G208" s="111">
        <v>46713.8</v>
      </c>
      <c r="H208" s="164">
        <f t="shared" si="23"/>
        <v>0.6700681345478018</v>
      </c>
      <c r="I208" s="48">
        <v>94915</v>
      </c>
      <c r="J208" s="102">
        <v>15153.35</v>
      </c>
      <c r="K208" s="178">
        <f t="shared" si="26"/>
        <v>0.15965179371016172</v>
      </c>
      <c r="L208" s="89">
        <f t="shared" si="27"/>
        <v>57161.60000000001</v>
      </c>
      <c r="M208" s="21">
        <f t="shared" si="25"/>
        <v>56760.45000000001</v>
      </c>
    </row>
    <row r="209" spans="1:13" s="49" customFormat="1" ht="22.5" customHeight="1">
      <c r="A209" s="200" t="s">
        <v>34</v>
      </c>
      <c r="B209" s="45">
        <v>801</v>
      </c>
      <c r="C209" s="46">
        <v>80130</v>
      </c>
      <c r="D209" s="47" t="s">
        <v>80</v>
      </c>
      <c r="E209" s="111">
        <v>20585.91</v>
      </c>
      <c r="F209" s="48">
        <v>196500</v>
      </c>
      <c r="G209" s="111">
        <v>91591.86</v>
      </c>
      <c r="H209" s="164">
        <f>G209/F209</f>
        <v>0.4661163358778626</v>
      </c>
      <c r="I209" s="48">
        <v>215000</v>
      </c>
      <c r="J209" s="102">
        <v>74140.97</v>
      </c>
      <c r="K209" s="178">
        <f t="shared" si="26"/>
        <v>0.3448417209302326</v>
      </c>
      <c r="L209" s="89">
        <f t="shared" si="27"/>
        <v>38036.8</v>
      </c>
      <c r="M209" s="21">
        <f t="shared" si="25"/>
        <v>35950.889999999985</v>
      </c>
    </row>
    <row r="210" spans="1:13" s="49" customFormat="1" ht="22.5" customHeight="1">
      <c r="A210" s="200"/>
      <c r="B210" s="45">
        <v>801</v>
      </c>
      <c r="C210" s="46">
        <v>80130</v>
      </c>
      <c r="D210" s="47" t="s">
        <v>157</v>
      </c>
      <c r="E210" s="111">
        <v>17845.22</v>
      </c>
      <c r="F210" s="48">
        <v>170500</v>
      </c>
      <c r="G210" s="111">
        <v>130664.89</v>
      </c>
      <c r="H210" s="164">
        <f>G210/F210</f>
        <v>0.7663629912023461</v>
      </c>
      <c r="I210" s="48">
        <v>188345</v>
      </c>
      <c r="J210" s="102">
        <v>67109.69</v>
      </c>
      <c r="K210" s="178">
        <f t="shared" si="26"/>
        <v>0.3563125647083809</v>
      </c>
      <c r="L210" s="89">
        <f t="shared" si="27"/>
        <v>81400.41999999998</v>
      </c>
      <c r="M210" s="21"/>
    </row>
    <row r="211" spans="1:13" s="49" customFormat="1" ht="20.25" customHeight="1">
      <c r="A211" s="200" t="s">
        <v>35</v>
      </c>
      <c r="B211" s="45">
        <v>801</v>
      </c>
      <c r="C211" s="46">
        <v>80130</v>
      </c>
      <c r="D211" s="47" t="s">
        <v>82</v>
      </c>
      <c r="E211" s="111">
        <v>22989.87</v>
      </c>
      <c r="F211" s="48">
        <v>175000</v>
      </c>
      <c r="G211" s="111">
        <v>63276.59</v>
      </c>
      <c r="H211" s="164">
        <f aca="true" t="shared" si="28" ref="H211:H230">G211/F211</f>
        <v>0.36158051428571425</v>
      </c>
      <c r="I211" s="48">
        <v>193990</v>
      </c>
      <c r="J211" s="102">
        <v>43360.17</v>
      </c>
      <c r="K211" s="178">
        <f t="shared" si="26"/>
        <v>0.22351755245115726</v>
      </c>
      <c r="L211" s="89">
        <f t="shared" si="27"/>
        <v>42906.28999999999</v>
      </c>
      <c r="M211" s="21">
        <f t="shared" si="25"/>
        <v>38906.419999999984</v>
      </c>
    </row>
    <row r="212" spans="1:13" s="49" customFormat="1" ht="21.75" customHeight="1">
      <c r="A212" s="200" t="s">
        <v>36</v>
      </c>
      <c r="B212" s="45">
        <v>801</v>
      </c>
      <c r="C212" s="46">
        <v>80130</v>
      </c>
      <c r="D212" s="47" t="s">
        <v>162</v>
      </c>
      <c r="E212" s="111">
        <v>32916.14</v>
      </c>
      <c r="F212" s="48">
        <v>121950</v>
      </c>
      <c r="G212" s="111">
        <v>65077.59</v>
      </c>
      <c r="H212" s="164">
        <f t="shared" si="28"/>
        <v>0.5336415744157441</v>
      </c>
      <c r="I212" s="48">
        <v>148474</v>
      </c>
      <c r="J212" s="102">
        <v>85884.3</v>
      </c>
      <c r="K212" s="178">
        <f t="shared" si="26"/>
        <v>0.5784467314142544</v>
      </c>
      <c r="L212" s="89">
        <f t="shared" si="27"/>
        <v>12109.429999999993</v>
      </c>
      <c r="M212" s="21">
        <f t="shared" si="25"/>
        <v>5717.289999999979</v>
      </c>
    </row>
    <row r="213" spans="1:13" s="28" customFormat="1" ht="16.5" customHeight="1">
      <c r="A213" s="195" t="s">
        <v>63</v>
      </c>
      <c r="B213" s="24">
        <v>801</v>
      </c>
      <c r="C213" s="25">
        <v>80142</v>
      </c>
      <c r="D213" s="26" t="s">
        <v>24</v>
      </c>
      <c r="E213" s="112">
        <f aca="true" t="shared" si="29" ref="E213:J213">SUM(E214:E215)</f>
        <v>249870.19</v>
      </c>
      <c r="F213" s="1">
        <f t="shared" si="29"/>
        <v>300000</v>
      </c>
      <c r="G213" s="123">
        <f t="shared" si="29"/>
        <v>43255</v>
      </c>
      <c r="H213" s="123">
        <f t="shared" si="29"/>
        <v>0.14418333333333333</v>
      </c>
      <c r="I213" s="186">
        <f t="shared" si="29"/>
        <v>240500</v>
      </c>
      <c r="J213" s="123">
        <f t="shared" si="29"/>
        <v>46154.21</v>
      </c>
      <c r="K213" s="162">
        <f t="shared" si="26"/>
        <v>0.19190939708939708</v>
      </c>
      <c r="L213" s="87">
        <f>E213+G213-J213</f>
        <v>246970.98</v>
      </c>
      <c r="M213" s="52">
        <f t="shared" si="25"/>
        <v>-62399.20999999996</v>
      </c>
    </row>
    <row r="214" spans="1:13" s="44" customFormat="1" ht="14.25" customHeight="1">
      <c r="A214" s="198"/>
      <c r="B214" s="36"/>
      <c r="C214" s="37"/>
      <c r="D214" s="38" t="s">
        <v>18</v>
      </c>
      <c r="E214" s="113"/>
      <c r="F214" s="39"/>
      <c r="G214" s="126"/>
      <c r="H214" s="163"/>
      <c r="I214" s="39"/>
      <c r="J214" s="100"/>
      <c r="K214" s="163"/>
      <c r="L214" s="90"/>
      <c r="M214" s="21">
        <f t="shared" si="25"/>
        <v>0</v>
      </c>
    </row>
    <row r="215" spans="1:13" s="49" customFormat="1" ht="31.5">
      <c r="A215" s="200" t="s">
        <v>27</v>
      </c>
      <c r="B215" s="45">
        <v>801</v>
      </c>
      <c r="C215" s="46">
        <v>80142</v>
      </c>
      <c r="D215" s="47" t="s">
        <v>192</v>
      </c>
      <c r="E215" s="111">
        <v>249870.19</v>
      </c>
      <c r="F215" s="48">
        <v>300000</v>
      </c>
      <c r="G215" s="111">
        <v>43255</v>
      </c>
      <c r="H215" s="164">
        <f t="shared" si="28"/>
        <v>0.14418333333333333</v>
      </c>
      <c r="I215" s="48">
        <v>240500</v>
      </c>
      <c r="J215" s="102">
        <v>46154.21</v>
      </c>
      <c r="K215" s="178">
        <f t="shared" si="26"/>
        <v>0.19190939708939708</v>
      </c>
      <c r="L215" s="89">
        <f>E215+G215-J215</f>
        <v>246970.98</v>
      </c>
      <c r="M215" s="21">
        <f t="shared" si="25"/>
        <v>-62399.20999999996</v>
      </c>
    </row>
    <row r="216" spans="1:13" s="28" customFormat="1" ht="15.75">
      <c r="A216" s="195" t="s">
        <v>64</v>
      </c>
      <c r="B216" s="24">
        <v>801</v>
      </c>
      <c r="C216" s="25">
        <v>80148</v>
      </c>
      <c r="D216" s="26" t="s">
        <v>193</v>
      </c>
      <c r="E216" s="112">
        <f>SUM(E217:E219)</f>
        <v>10785.99</v>
      </c>
      <c r="F216" s="1">
        <f>SUM(F217:F219)</f>
        <v>144866</v>
      </c>
      <c r="G216" s="123">
        <f>SUM(G217:G219)</f>
        <v>44106.2</v>
      </c>
      <c r="H216" s="162">
        <f>G216/F216</f>
        <v>0.3044620545883782</v>
      </c>
      <c r="I216" s="1">
        <f>SUM(I217:I219)</f>
        <v>147530</v>
      </c>
      <c r="J216" s="105">
        <f>SUM(J217:J219)</f>
        <v>46743.909999999996</v>
      </c>
      <c r="K216" s="162">
        <f>J216/I216</f>
        <v>0.316843421676947</v>
      </c>
      <c r="L216" s="87">
        <f>E216+G216-J216</f>
        <v>8148.279999999999</v>
      </c>
      <c r="M216" s="52">
        <f>(L216+I216)-(F216+E216)</f>
        <v>26.29000000000815</v>
      </c>
    </row>
    <row r="217" spans="1:13" s="44" customFormat="1" ht="15" customHeight="1">
      <c r="A217" s="199"/>
      <c r="B217" s="41"/>
      <c r="C217" s="42"/>
      <c r="D217" s="38" t="s">
        <v>18</v>
      </c>
      <c r="E217" s="113"/>
      <c r="F217" s="43"/>
      <c r="G217" s="113"/>
      <c r="H217" s="163"/>
      <c r="I217" s="43"/>
      <c r="J217" s="101"/>
      <c r="K217" s="163"/>
      <c r="L217" s="91"/>
      <c r="M217" s="21">
        <f>(L217+I217)-(F217+E217)</f>
        <v>0</v>
      </c>
    </row>
    <row r="218" spans="1:13" s="49" customFormat="1" ht="19.5" customHeight="1">
      <c r="A218" s="200" t="s">
        <v>27</v>
      </c>
      <c r="B218" s="45">
        <v>801</v>
      </c>
      <c r="C218" s="46">
        <v>80148</v>
      </c>
      <c r="D218" s="47" t="s">
        <v>180</v>
      </c>
      <c r="E218" s="111">
        <v>3298.39</v>
      </c>
      <c r="F218" s="48">
        <v>42120</v>
      </c>
      <c r="G218" s="111">
        <v>12717.8</v>
      </c>
      <c r="H218" s="164">
        <f>G218/F218</f>
        <v>0.3019420702754036</v>
      </c>
      <c r="I218" s="48">
        <v>45120</v>
      </c>
      <c r="J218" s="102">
        <v>10760.1</v>
      </c>
      <c r="K218" s="178">
        <f>J218/I218</f>
        <v>0.23847739361702128</v>
      </c>
      <c r="L218" s="89">
        <f>E218+G218-J218</f>
        <v>5256.089999999998</v>
      </c>
      <c r="M218" s="21">
        <f>(L218+I218)-(F218+E218)</f>
        <v>4957.699999999997</v>
      </c>
    </row>
    <row r="219" spans="1:13" s="49" customFormat="1" ht="31.5" customHeight="1">
      <c r="A219" s="201" t="s">
        <v>30</v>
      </c>
      <c r="B219" s="45">
        <v>801</v>
      </c>
      <c r="C219" s="46">
        <v>80148</v>
      </c>
      <c r="D219" s="61" t="s">
        <v>159</v>
      </c>
      <c r="E219" s="117">
        <v>7487.6</v>
      </c>
      <c r="F219" s="62">
        <v>102746</v>
      </c>
      <c r="G219" s="117">
        <v>31388.4</v>
      </c>
      <c r="H219" s="164">
        <f>G219/F219</f>
        <v>0.30549510443228933</v>
      </c>
      <c r="I219" s="62">
        <v>102410</v>
      </c>
      <c r="J219" s="103">
        <v>35983.81</v>
      </c>
      <c r="K219" s="178">
        <f>J219/I219</f>
        <v>0.35137008104677275</v>
      </c>
      <c r="L219" s="89">
        <f>E219+G219-J219</f>
        <v>2892.1900000000023</v>
      </c>
      <c r="M219" s="21"/>
    </row>
    <row r="220" spans="1:13" s="28" customFormat="1" ht="16.5" customHeight="1">
      <c r="A220" s="195" t="s">
        <v>65</v>
      </c>
      <c r="B220" s="24">
        <v>852</v>
      </c>
      <c r="C220" s="25">
        <v>85201</v>
      </c>
      <c r="D220" s="26" t="s">
        <v>7</v>
      </c>
      <c r="E220" s="112">
        <f>SUM(E222:E225)</f>
        <v>178553.76</v>
      </c>
      <c r="F220" s="51">
        <f>SUM(F222:F225)</f>
        <v>93600</v>
      </c>
      <c r="G220" s="112">
        <f>SUM(G222:G225)</f>
        <v>75466.98999999999</v>
      </c>
      <c r="H220" s="162">
        <f t="shared" si="28"/>
        <v>0.8062712606837605</v>
      </c>
      <c r="I220" s="51">
        <f>SUM(I222:I225)</f>
        <v>267784</v>
      </c>
      <c r="J220" s="112">
        <f>SUM(J222:J225)</f>
        <v>80819.06</v>
      </c>
      <c r="K220" s="162">
        <f t="shared" si="26"/>
        <v>0.30180690407193855</v>
      </c>
      <c r="L220" s="87">
        <f>E220+G220-J220</f>
        <v>173201.69</v>
      </c>
      <c r="M220" s="52">
        <f t="shared" si="25"/>
        <v>168831.93</v>
      </c>
    </row>
    <row r="221" spans="1:13" s="44" customFormat="1" ht="16.5" customHeight="1">
      <c r="A221" s="199"/>
      <c r="B221" s="41"/>
      <c r="C221" s="42"/>
      <c r="D221" s="38" t="s">
        <v>18</v>
      </c>
      <c r="E221" s="113"/>
      <c r="F221" s="50"/>
      <c r="G221" s="113"/>
      <c r="H221" s="163"/>
      <c r="I221" s="50"/>
      <c r="J221" s="132"/>
      <c r="K221" s="163"/>
      <c r="L221" s="91"/>
      <c r="M221" s="21">
        <f t="shared" si="25"/>
        <v>0</v>
      </c>
    </row>
    <row r="222" spans="1:24" s="53" customFormat="1" ht="31.5" customHeight="1">
      <c r="A222" s="197" t="s">
        <v>27</v>
      </c>
      <c r="B222" s="32">
        <v>852</v>
      </c>
      <c r="C222" s="33">
        <v>85201</v>
      </c>
      <c r="D222" s="34" t="s">
        <v>83</v>
      </c>
      <c r="E222" s="144">
        <v>81368.75</v>
      </c>
      <c r="F222" s="148">
        <v>42000</v>
      </c>
      <c r="G222" s="149">
        <v>14141.14</v>
      </c>
      <c r="H222" s="165">
        <f t="shared" si="28"/>
        <v>0.3366938095238095</v>
      </c>
      <c r="I222" s="148">
        <v>119000</v>
      </c>
      <c r="J222" s="150">
        <v>19169.83</v>
      </c>
      <c r="K222" s="179">
        <f t="shared" si="26"/>
        <v>0.16109100840336135</v>
      </c>
      <c r="L222" s="147">
        <f>E222+G222-J222</f>
        <v>76340.06</v>
      </c>
      <c r="M222" s="151">
        <f t="shared" si="25"/>
        <v>71971.31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13" s="53" customFormat="1" ht="16.5" customHeight="1">
      <c r="A223" s="197" t="s">
        <v>30</v>
      </c>
      <c r="B223" s="32">
        <v>852</v>
      </c>
      <c r="C223" s="33">
        <v>85201</v>
      </c>
      <c r="D223" s="34" t="s">
        <v>204</v>
      </c>
      <c r="E223" s="117">
        <v>26296.54</v>
      </c>
      <c r="F223" s="60">
        <v>10600</v>
      </c>
      <c r="G223" s="127">
        <v>28636.14</v>
      </c>
      <c r="H223" s="164">
        <f>G223/F223</f>
        <v>2.7015226415094338</v>
      </c>
      <c r="I223" s="60">
        <v>36896</v>
      </c>
      <c r="J223" s="133">
        <v>44661.74</v>
      </c>
      <c r="K223" s="179">
        <f t="shared" si="26"/>
        <v>1.2104764744145706</v>
      </c>
      <c r="L223" s="89">
        <f>E223+G223-J223</f>
        <v>10270.940000000002</v>
      </c>
      <c r="M223" s="21"/>
    </row>
    <row r="224" spans="1:13" s="53" customFormat="1" ht="33" customHeight="1">
      <c r="A224" s="197" t="s">
        <v>31</v>
      </c>
      <c r="B224" s="32">
        <v>852</v>
      </c>
      <c r="C224" s="33">
        <v>85201</v>
      </c>
      <c r="D224" s="34" t="s">
        <v>166</v>
      </c>
      <c r="E224" s="111">
        <v>5311.29</v>
      </c>
      <c r="F224" s="3">
        <v>21000</v>
      </c>
      <c r="G224" s="125">
        <v>24961.71</v>
      </c>
      <c r="H224" s="164">
        <f t="shared" si="28"/>
        <v>1.1886528571428572</v>
      </c>
      <c r="I224" s="3">
        <v>26311</v>
      </c>
      <c r="J224" s="130">
        <v>12158.63</v>
      </c>
      <c r="K224" s="178">
        <f>J224/I224</f>
        <v>0.4621120443920793</v>
      </c>
      <c r="L224" s="89">
        <f>E224+G224-J224</f>
        <v>18114.370000000003</v>
      </c>
      <c r="M224" s="21">
        <f t="shared" si="25"/>
        <v>18114.08</v>
      </c>
    </row>
    <row r="225" spans="1:13" s="53" customFormat="1" ht="16.5" customHeight="1">
      <c r="A225" s="197" t="s">
        <v>32</v>
      </c>
      <c r="B225" s="32">
        <v>852</v>
      </c>
      <c r="C225" s="33">
        <v>85201</v>
      </c>
      <c r="D225" s="34" t="s">
        <v>184</v>
      </c>
      <c r="E225" s="111">
        <v>65577.18</v>
      </c>
      <c r="F225" s="3">
        <v>20000</v>
      </c>
      <c r="G225" s="125">
        <v>7728</v>
      </c>
      <c r="H225" s="164">
        <f t="shared" si="28"/>
        <v>0.3864</v>
      </c>
      <c r="I225" s="3">
        <v>85577</v>
      </c>
      <c r="J225" s="130">
        <v>4828.86</v>
      </c>
      <c r="K225" s="178">
        <f aca="true" t="shared" si="30" ref="K225:K255">J225/I225</f>
        <v>0.056427077368919214</v>
      </c>
      <c r="L225" s="89">
        <f>E225+G225-J225</f>
        <v>68476.31999999999</v>
      </c>
      <c r="M225" s="21">
        <f t="shared" si="25"/>
        <v>68476.14000000001</v>
      </c>
    </row>
    <row r="226" spans="1:13" s="28" customFormat="1" ht="15.75">
      <c r="A226" s="195" t="s">
        <v>66</v>
      </c>
      <c r="B226" s="24">
        <v>852</v>
      </c>
      <c r="C226" s="25">
        <v>85202</v>
      </c>
      <c r="D226" s="26" t="s">
        <v>8</v>
      </c>
      <c r="E226" s="112">
        <f>SUM(E228:E230)</f>
        <v>28.22</v>
      </c>
      <c r="F226" s="1">
        <f>SUM(F228:F230)</f>
        <v>45528</v>
      </c>
      <c r="G226" s="123">
        <f>SUM(G228:G230)</f>
        <v>19811.1</v>
      </c>
      <c r="H226" s="162">
        <f t="shared" si="28"/>
        <v>0.4351410121244069</v>
      </c>
      <c r="I226" s="1">
        <f>SUM(I228:I230)</f>
        <v>45556</v>
      </c>
      <c r="J226" s="105">
        <f>SUM(J228:J230)</f>
        <v>6280.65</v>
      </c>
      <c r="K226" s="162">
        <f t="shared" si="30"/>
        <v>0.13786658178944594</v>
      </c>
      <c r="L226" s="87">
        <f>E226+G226-J226</f>
        <v>13558.67</v>
      </c>
      <c r="M226" s="52">
        <f t="shared" si="25"/>
        <v>13558.449999999997</v>
      </c>
    </row>
    <row r="227" spans="1:13" s="44" customFormat="1" ht="14.25" customHeight="1">
      <c r="A227" s="199"/>
      <c r="B227" s="41"/>
      <c r="C227" s="42"/>
      <c r="D227" s="38" t="s">
        <v>18</v>
      </c>
      <c r="E227" s="113"/>
      <c r="F227" s="43"/>
      <c r="G227" s="113"/>
      <c r="H227" s="163"/>
      <c r="I227" s="43"/>
      <c r="J227" s="132"/>
      <c r="K227" s="163"/>
      <c r="L227" s="92"/>
      <c r="M227" s="21">
        <f t="shared" si="25"/>
        <v>0</v>
      </c>
    </row>
    <row r="228" spans="1:13" s="53" customFormat="1" ht="31.5">
      <c r="A228" s="197" t="s">
        <v>27</v>
      </c>
      <c r="B228" s="32">
        <v>852</v>
      </c>
      <c r="C228" s="33">
        <v>85202</v>
      </c>
      <c r="D228" s="34" t="s">
        <v>212</v>
      </c>
      <c r="E228" s="111">
        <v>26.97</v>
      </c>
      <c r="F228" s="3">
        <v>0</v>
      </c>
      <c r="G228" s="125">
        <v>0.05</v>
      </c>
      <c r="H228" s="188" t="s">
        <v>169</v>
      </c>
      <c r="I228" s="3">
        <v>27</v>
      </c>
      <c r="J228" s="130">
        <v>0</v>
      </c>
      <c r="K228" s="178">
        <f t="shared" si="30"/>
        <v>0</v>
      </c>
      <c r="L228" s="89">
        <f>E228+G228-J228</f>
        <v>27.02</v>
      </c>
      <c r="M228" s="21">
        <f t="shared" si="25"/>
        <v>27.049999999999997</v>
      </c>
    </row>
    <row r="229" spans="1:13" s="53" customFormat="1" ht="15.75">
      <c r="A229" s="197" t="s">
        <v>30</v>
      </c>
      <c r="B229" s="32">
        <v>852</v>
      </c>
      <c r="C229" s="33">
        <v>85202</v>
      </c>
      <c r="D229" s="34" t="s">
        <v>84</v>
      </c>
      <c r="E229" s="111">
        <v>0</v>
      </c>
      <c r="F229" s="3">
        <v>20500</v>
      </c>
      <c r="G229" s="125">
        <v>8040.57</v>
      </c>
      <c r="H229" s="164">
        <f t="shared" si="28"/>
        <v>0.3922229268292683</v>
      </c>
      <c r="I229" s="3">
        <v>20500</v>
      </c>
      <c r="J229" s="130">
        <v>5470.15</v>
      </c>
      <c r="K229" s="178">
        <f t="shared" si="30"/>
        <v>0.26683658536585364</v>
      </c>
      <c r="L229" s="89">
        <f>E229+G229-J229</f>
        <v>2570.42</v>
      </c>
      <c r="M229" s="21">
        <f t="shared" si="25"/>
        <v>2570.4199999999983</v>
      </c>
    </row>
    <row r="230" spans="1:13" s="53" customFormat="1" ht="15.75">
      <c r="A230" s="197" t="s">
        <v>31</v>
      </c>
      <c r="B230" s="32">
        <v>852</v>
      </c>
      <c r="C230" s="33">
        <v>85202</v>
      </c>
      <c r="D230" s="34" t="s">
        <v>195</v>
      </c>
      <c r="E230" s="117">
        <v>1.25</v>
      </c>
      <c r="F230" s="60">
        <v>25028</v>
      </c>
      <c r="G230" s="127">
        <v>11770.48</v>
      </c>
      <c r="H230" s="164">
        <f t="shared" si="28"/>
        <v>0.4702924724308774</v>
      </c>
      <c r="I230" s="60">
        <v>25029</v>
      </c>
      <c r="J230" s="133">
        <v>810.5</v>
      </c>
      <c r="K230" s="178">
        <f t="shared" si="30"/>
        <v>0.03238243637380638</v>
      </c>
      <c r="L230" s="89">
        <f>E230+G230-J230</f>
        <v>10961.23</v>
      </c>
      <c r="M230" s="21">
        <f t="shared" si="25"/>
        <v>10960.979999999996</v>
      </c>
    </row>
    <row r="231" spans="1:13" s="28" customFormat="1" ht="15.75">
      <c r="A231" s="195" t="s">
        <v>68</v>
      </c>
      <c r="B231" s="24">
        <v>852</v>
      </c>
      <c r="C231" s="25">
        <v>85203</v>
      </c>
      <c r="D231" s="26" t="s">
        <v>178</v>
      </c>
      <c r="E231" s="115">
        <f>E233</f>
        <v>594.66</v>
      </c>
      <c r="F231" s="54">
        <f>F233</f>
        <v>0</v>
      </c>
      <c r="G231" s="115">
        <f>G233</f>
        <v>480</v>
      </c>
      <c r="H231" s="191" t="s">
        <v>169</v>
      </c>
      <c r="I231" s="1">
        <f>I233</f>
        <v>595</v>
      </c>
      <c r="J231" s="105">
        <f>J233</f>
        <v>594.2</v>
      </c>
      <c r="K231" s="162">
        <f t="shared" si="30"/>
        <v>0.998655462184874</v>
      </c>
      <c r="L231" s="87">
        <f>E231+G231-J231</f>
        <v>480.4599999999998</v>
      </c>
      <c r="M231" s="52"/>
    </row>
    <row r="232" spans="1:13" s="53" customFormat="1" ht="15.75">
      <c r="A232" s="204"/>
      <c r="B232" s="65"/>
      <c r="C232" s="66"/>
      <c r="D232" s="69" t="s">
        <v>18</v>
      </c>
      <c r="E232" s="119"/>
      <c r="F232" s="67"/>
      <c r="G232" s="118"/>
      <c r="H232" s="163"/>
      <c r="I232" s="67"/>
      <c r="J232" s="134"/>
      <c r="K232" s="163"/>
      <c r="L232" s="95"/>
      <c r="M232" s="21"/>
    </row>
    <row r="233" spans="1:13" s="44" customFormat="1" ht="15.75">
      <c r="A233" s="197" t="s">
        <v>27</v>
      </c>
      <c r="B233" s="32">
        <v>852</v>
      </c>
      <c r="C233" s="33">
        <v>85203</v>
      </c>
      <c r="D233" s="34" t="s">
        <v>174</v>
      </c>
      <c r="E233" s="111">
        <v>594.66</v>
      </c>
      <c r="F233" s="3">
        <v>0</v>
      </c>
      <c r="G233" s="125">
        <v>480</v>
      </c>
      <c r="H233" s="188" t="s">
        <v>169</v>
      </c>
      <c r="I233" s="3">
        <v>595</v>
      </c>
      <c r="J233" s="130">
        <v>594.2</v>
      </c>
      <c r="K233" s="178">
        <f>J233/I233</f>
        <v>0.998655462184874</v>
      </c>
      <c r="L233" s="89">
        <f>E233+G233-J233</f>
        <v>480.4599999999998</v>
      </c>
      <c r="M233" s="70"/>
    </row>
    <row r="234" spans="1:13" s="28" customFormat="1" ht="15.75">
      <c r="A234" s="195" t="s">
        <v>69</v>
      </c>
      <c r="B234" s="24">
        <v>852</v>
      </c>
      <c r="C234" s="25">
        <v>85226</v>
      </c>
      <c r="D234" s="26" t="s">
        <v>177</v>
      </c>
      <c r="E234" s="115">
        <f aca="true" t="shared" si="31" ref="E234:J234">E236</f>
        <v>12120.13</v>
      </c>
      <c r="F234" s="54">
        <f t="shared" si="31"/>
        <v>0</v>
      </c>
      <c r="G234" s="115">
        <f t="shared" si="31"/>
        <v>0</v>
      </c>
      <c r="H234" s="185" t="s">
        <v>169</v>
      </c>
      <c r="I234" s="54">
        <f t="shared" si="31"/>
        <v>12120</v>
      </c>
      <c r="J234" s="115">
        <f t="shared" si="31"/>
        <v>1400</v>
      </c>
      <c r="K234" s="162">
        <f t="shared" si="30"/>
        <v>0.11551155115511551</v>
      </c>
      <c r="L234" s="87">
        <f>E234+G234-J234</f>
        <v>10720.13</v>
      </c>
      <c r="M234" s="52"/>
    </row>
    <row r="235" spans="1:13" s="28" customFormat="1" ht="15.75">
      <c r="A235" s="196"/>
      <c r="B235" s="29"/>
      <c r="C235" s="30"/>
      <c r="D235" s="77" t="s">
        <v>18</v>
      </c>
      <c r="E235" s="120"/>
      <c r="F235" s="78"/>
      <c r="G235" s="120"/>
      <c r="H235" s="174"/>
      <c r="I235" s="78"/>
      <c r="J235" s="137"/>
      <c r="K235" s="170"/>
      <c r="L235" s="88"/>
      <c r="M235" s="52"/>
    </row>
    <row r="236" spans="1:13" s="53" customFormat="1" ht="15.75">
      <c r="A236" s="199"/>
      <c r="B236" s="32">
        <v>852</v>
      </c>
      <c r="C236" s="33">
        <v>85226</v>
      </c>
      <c r="D236" s="34" t="s">
        <v>208</v>
      </c>
      <c r="E236" s="111">
        <v>12120.13</v>
      </c>
      <c r="F236" s="3">
        <v>0</v>
      </c>
      <c r="G236" s="125">
        <v>0</v>
      </c>
      <c r="H236" s="188" t="s">
        <v>169</v>
      </c>
      <c r="I236" s="3">
        <v>12120</v>
      </c>
      <c r="J236" s="130">
        <v>1400</v>
      </c>
      <c r="K236" s="178">
        <f t="shared" si="30"/>
        <v>0.11551155115511551</v>
      </c>
      <c r="L236" s="89">
        <f>E236+G236-J236</f>
        <v>10720.13</v>
      </c>
      <c r="M236" s="21"/>
    </row>
    <row r="237" spans="1:13" s="28" customFormat="1" ht="15.75">
      <c r="A237" s="205" t="s">
        <v>70</v>
      </c>
      <c r="B237" s="24">
        <v>853</v>
      </c>
      <c r="C237" s="25">
        <v>85311</v>
      </c>
      <c r="D237" s="26" t="s">
        <v>196</v>
      </c>
      <c r="E237" s="115">
        <f>E239</f>
        <v>236.62</v>
      </c>
      <c r="F237" s="1">
        <f>F239</f>
        <v>3500</v>
      </c>
      <c r="G237" s="123">
        <f>G239</f>
        <v>4487</v>
      </c>
      <c r="H237" s="190">
        <f>G237/F237</f>
        <v>1.282</v>
      </c>
      <c r="I237" s="1">
        <f>I239</f>
        <v>3737</v>
      </c>
      <c r="J237" s="139">
        <f>J239</f>
        <v>0</v>
      </c>
      <c r="K237" s="162">
        <f>J237/I237</f>
        <v>0</v>
      </c>
      <c r="L237" s="87">
        <f>E237+G237-J237</f>
        <v>4723.62</v>
      </c>
      <c r="M237" s="52"/>
    </row>
    <row r="238" spans="1:13" s="53" customFormat="1" ht="15.75">
      <c r="A238" s="206"/>
      <c r="B238" s="57"/>
      <c r="C238" s="58"/>
      <c r="D238" s="59" t="s">
        <v>18</v>
      </c>
      <c r="E238" s="117"/>
      <c r="F238" s="60"/>
      <c r="G238" s="127"/>
      <c r="H238" s="184"/>
      <c r="I238" s="60"/>
      <c r="J238" s="133"/>
      <c r="K238" s="180"/>
      <c r="L238" s="142"/>
      <c r="M238" s="21"/>
    </row>
    <row r="239" spans="1:13" s="53" customFormat="1" ht="31.5">
      <c r="A239" s="206"/>
      <c r="B239" s="57">
        <v>853</v>
      </c>
      <c r="C239" s="58">
        <v>85311</v>
      </c>
      <c r="D239" s="59" t="s">
        <v>209</v>
      </c>
      <c r="E239" s="117">
        <v>236.62</v>
      </c>
      <c r="F239" s="60">
        <v>3500</v>
      </c>
      <c r="G239" s="127">
        <v>4487</v>
      </c>
      <c r="H239" s="164">
        <f>G239/F239</f>
        <v>1.282</v>
      </c>
      <c r="I239" s="60">
        <v>3737</v>
      </c>
      <c r="J239" s="133">
        <v>0</v>
      </c>
      <c r="K239" s="178">
        <f t="shared" si="30"/>
        <v>0</v>
      </c>
      <c r="L239" s="89">
        <f>E239+G239-J239</f>
        <v>4723.62</v>
      </c>
      <c r="M239" s="21"/>
    </row>
    <row r="240" spans="1:13" s="28" customFormat="1" ht="15.75">
      <c r="A240" s="195" t="s">
        <v>168</v>
      </c>
      <c r="B240" s="24">
        <v>854</v>
      </c>
      <c r="C240" s="25">
        <v>85403</v>
      </c>
      <c r="D240" s="26" t="s">
        <v>9</v>
      </c>
      <c r="E240" s="112">
        <f>SUM(E241:E243)</f>
        <v>24149.55</v>
      </c>
      <c r="F240" s="1">
        <f>SUM(F241:F243)</f>
        <v>94775</v>
      </c>
      <c r="G240" s="123">
        <f>SUM(G241:G243)</f>
        <v>50122.6</v>
      </c>
      <c r="H240" s="162">
        <f>G240/F240</f>
        <v>0.5288588762859404</v>
      </c>
      <c r="I240" s="1">
        <f>SUM(I241:I243)</f>
        <v>111493</v>
      </c>
      <c r="J240" s="105">
        <f>SUM(J241:J243)</f>
        <v>26917.54</v>
      </c>
      <c r="K240" s="162">
        <f t="shared" si="30"/>
        <v>0.24142807171750694</v>
      </c>
      <c r="L240" s="87">
        <f>E240+G240-J240</f>
        <v>47354.60999999999</v>
      </c>
      <c r="M240" s="52">
        <f t="shared" si="25"/>
        <v>39923.05999999998</v>
      </c>
    </row>
    <row r="241" spans="1:13" s="44" customFormat="1" ht="15" customHeight="1">
      <c r="A241" s="199"/>
      <c r="B241" s="41"/>
      <c r="C241" s="42"/>
      <c r="D241" s="38" t="s">
        <v>18</v>
      </c>
      <c r="E241" s="113"/>
      <c r="F241" s="43"/>
      <c r="G241" s="113"/>
      <c r="H241" s="163"/>
      <c r="I241" s="43"/>
      <c r="J241" s="132"/>
      <c r="K241" s="163"/>
      <c r="L241" s="91"/>
      <c r="M241" s="21">
        <f t="shared" si="25"/>
        <v>0</v>
      </c>
    </row>
    <row r="242" spans="1:13" s="44" customFormat="1" ht="33" customHeight="1">
      <c r="A242" s="199" t="s">
        <v>27</v>
      </c>
      <c r="B242" s="41">
        <v>854</v>
      </c>
      <c r="C242" s="42">
        <v>85403</v>
      </c>
      <c r="D242" s="47" t="s">
        <v>198</v>
      </c>
      <c r="E242" s="113">
        <v>7406.23</v>
      </c>
      <c r="F242" s="43">
        <v>42075</v>
      </c>
      <c r="G242" s="113">
        <v>21987.5</v>
      </c>
      <c r="H242" s="164">
        <f aca="true" t="shared" si="32" ref="H242:H255">G242/F242</f>
        <v>0.5225787284610814</v>
      </c>
      <c r="I242" s="43">
        <v>42350</v>
      </c>
      <c r="J242" s="132">
        <v>17920.41</v>
      </c>
      <c r="K242" s="178">
        <f t="shared" si="30"/>
        <v>0.42315017709563163</v>
      </c>
      <c r="L242" s="89">
        <f>E242+G242-J242</f>
        <v>11473.32</v>
      </c>
      <c r="M242" s="21"/>
    </row>
    <row r="243" spans="1:13" s="49" customFormat="1" ht="37.5" customHeight="1">
      <c r="A243" s="200" t="s">
        <v>30</v>
      </c>
      <c r="B243" s="45">
        <v>854</v>
      </c>
      <c r="C243" s="46">
        <v>85403</v>
      </c>
      <c r="D243" s="47" t="s">
        <v>163</v>
      </c>
      <c r="E243" s="111">
        <v>16743.32</v>
      </c>
      <c r="F243" s="48">
        <v>52700</v>
      </c>
      <c r="G243" s="111">
        <v>28135.1</v>
      </c>
      <c r="H243" s="164">
        <f t="shared" si="32"/>
        <v>0.5338728652751423</v>
      </c>
      <c r="I243" s="48">
        <v>69143</v>
      </c>
      <c r="J243" s="138">
        <v>8997.13</v>
      </c>
      <c r="K243" s="178">
        <f t="shared" si="30"/>
        <v>0.13012351214150383</v>
      </c>
      <c r="L243" s="89">
        <f>E243+G243-J243</f>
        <v>35881.29</v>
      </c>
      <c r="M243" s="21">
        <f t="shared" si="25"/>
        <v>35580.97</v>
      </c>
    </row>
    <row r="244" spans="1:13" s="28" customFormat="1" ht="16.5" customHeight="1">
      <c r="A244" s="195" t="s">
        <v>175</v>
      </c>
      <c r="B244" s="24">
        <v>854</v>
      </c>
      <c r="C244" s="25">
        <v>85407</v>
      </c>
      <c r="D244" s="26" t="s">
        <v>25</v>
      </c>
      <c r="E244" s="112">
        <f>SUM(E246:E247)</f>
        <v>11204.03</v>
      </c>
      <c r="F244" s="1">
        <f>SUM(F246:F247)</f>
        <v>100201</v>
      </c>
      <c r="G244" s="123">
        <f>SUM(G246:G247)</f>
        <v>31319.27</v>
      </c>
      <c r="H244" s="162">
        <f t="shared" si="32"/>
        <v>0.31256444546461615</v>
      </c>
      <c r="I244" s="1">
        <f>SUM(I246:I247)</f>
        <v>110105</v>
      </c>
      <c r="J244" s="139">
        <f>J246+J247</f>
        <v>12100.78</v>
      </c>
      <c r="K244" s="162">
        <f t="shared" si="30"/>
        <v>0.10990218427864312</v>
      </c>
      <c r="L244" s="87">
        <f>E244+G244-J244</f>
        <v>30422.520000000004</v>
      </c>
      <c r="M244" s="52">
        <f t="shared" si="25"/>
        <v>29122.49000000002</v>
      </c>
    </row>
    <row r="245" spans="1:13" s="44" customFormat="1" ht="16.5" customHeight="1">
      <c r="A245" s="199"/>
      <c r="B245" s="41"/>
      <c r="C245" s="42"/>
      <c r="D245" s="38" t="s">
        <v>18</v>
      </c>
      <c r="E245" s="113"/>
      <c r="F245" s="43"/>
      <c r="G245" s="113"/>
      <c r="H245" s="163"/>
      <c r="I245" s="43"/>
      <c r="J245" s="132"/>
      <c r="K245" s="163"/>
      <c r="L245" s="91"/>
      <c r="M245" s="21">
        <f t="shared" si="25"/>
        <v>0</v>
      </c>
    </row>
    <row r="246" spans="1:13" s="49" customFormat="1" ht="15.75">
      <c r="A246" s="200" t="s">
        <v>27</v>
      </c>
      <c r="B246" s="45">
        <v>854</v>
      </c>
      <c r="C246" s="46">
        <v>85407</v>
      </c>
      <c r="D246" s="47" t="s">
        <v>164</v>
      </c>
      <c r="E246" s="111">
        <v>11204.03</v>
      </c>
      <c r="F246" s="48">
        <v>96000</v>
      </c>
      <c r="G246" s="111">
        <v>27118.29</v>
      </c>
      <c r="H246" s="164">
        <f t="shared" si="32"/>
        <v>0.2824821875</v>
      </c>
      <c r="I246" s="48">
        <v>105904</v>
      </c>
      <c r="J246" s="138">
        <v>12100.78</v>
      </c>
      <c r="K246" s="178">
        <f t="shared" si="30"/>
        <v>0.11426178425744071</v>
      </c>
      <c r="L246" s="89">
        <f>E246+G246-J246</f>
        <v>26221.54</v>
      </c>
      <c r="M246" s="21">
        <f t="shared" si="25"/>
        <v>24921.51000000001</v>
      </c>
    </row>
    <row r="247" spans="1:13" s="49" customFormat="1" ht="15.75">
      <c r="A247" s="201"/>
      <c r="B247" s="63">
        <v>854</v>
      </c>
      <c r="C247" s="64">
        <v>85407</v>
      </c>
      <c r="D247" s="61" t="s">
        <v>221</v>
      </c>
      <c r="E247" s="117">
        <v>0</v>
      </c>
      <c r="F247" s="62">
        <v>4201</v>
      </c>
      <c r="G247" s="117">
        <v>4200.98</v>
      </c>
      <c r="H247" s="164">
        <f t="shared" si="32"/>
        <v>0.999995239228755</v>
      </c>
      <c r="I247" s="62">
        <v>4201</v>
      </c>
      <c r="J247" s="140">
        <v>0</v>
      </c>
      <c r="K247" s="178">
        <f t="shared" si="30"/>
        <v>0</v>
      </c>
      <c r="L247" s="89">
        <f>E247+G247-J247</f>
        <v>4200.98</v>
      </c>
      <c r="M247" s="21"/>
    </row>
    <row r="248" spans="1:17" s="28" customFormat="1" ht="15.75">
      <c r="A248" s="195" t="s">
        <v>181</v>
      </c>
      <c r="B248" s="24">
        <v>854</v>
      </c>
      <c r="C248" s="25">
        <v>85410</v>
      </c>
      <c r="D248" s="26" t="s">
        <v>10</v>
      </c>
      <c r="E248" s="112">
        <f>SUM(E250:E252)</f>
        <v>169096.44999999998</v>
      </c>
      <c r="F248" s="1">
        <f>SUM(F250:F252)</f>
        <v>1618200</v>
      </c>
      <c r="G248" s="123">
        <f>SUM(G250:G252)</f>
        <v>765482.06</v>
      </c>
      <c r="H248" s="162">
        <f t="shared" si="32"/>
        <v>0.47304539611914476</v>
      </c>
      <c r="I248" s="1">
        <f>SUM(I250:I252)</f>
        <v>1765196</v>
      </c>
      <c r="J248" s="105">
        <f>SUM(J250:J252)</f>
        <v>671641.3500000001</v>
      </c>
      <c r="K248" s="162">
        <f t="shared" si="30"/>
        <v>0.38049108994128705</v>
      </c>
      <c r="L248" s="87">
        <f>E248+G248-J248</f>
        <v>262937.1599999999</v>
      </c>
      <c r="M248" s="52">
        <f t="shared" si="25"/>
        <v>240836.70999999996</v>
      </c>
      <c r="N248" s="27"/>
      <c r="O248" s="27"/>
      <c r="P248" s="27"/>
      <c r="Q248" s="27"/>
    </row>
    <row r="249" spans="1:17" s="44" customFormat="1" ht="15.75">
      <c r="A249" s="199"/>
      <c r="B249" s="41"/>
      <c r="C249" s="42"/>
      <c r="D249" s="38" t="s">
        <v>18</v>
      </c>
      <c r="E249" s="113"/>
      <c r="F249" s="43"/>
      <c r="G249" s="113"/>
      <c r="H249" s="163"/>
      <c r="I249" s="43"/>
      <c r="J249" s="132"/>
      <c r="K249" s="163"/>
      <c r="L249" s="91"/>
      <c r="M249" s="21">
        <f t="shared" si="25"/>
        <v>0</v>
      </c>
      <c r="N249" s="71"/>
      <c r="O249" s="71"/>
      <c r="P249" s="71"/>
      <c r="Q249" s="71"/>
    </row>
    <row r="250" spans="1:13" s="49" customFormat="1" ht="15.75">
      <c r="A250" s="201" t="s">
        <v>27</v>
      </c>
      <c r="B250" s="45">
        <v>854</v>
      </c>
      <c r="C250" s="64">
        <v>85410</v>
      </c>
      <c r="D250" s="61" t="s">
        <v>81</v>
      </c>
      <c r="E250" s="111">
        <v>108643.18</v>
      </c>
      <c r="F250" s="62">
        <v>710000</v>
      </c>
      <c r="G250" s="117">
        <v>257744.45</v>
      </c>
      <c r="H250" s="164">
        <f t="shared" si="32"/>
        <v>0.3630203521126761</v>
      </c>
      <c r="I250" s="62">
        <v>813643</v>
      </c>
      <c r="J250" s="140">
        <v>196523.81</v>
      </c>
      <c r="K250" s="178">
        <f t="shared" si="30"/>
        <v>0.2415356735079144</v>
      </c>
      <c r="L250" s="89">
        <f>E250+G250-J250</f>
        <v>169863.82</v>
      </c>
      <c r="M250" s="21">
        <f t="shared" si="25"/>
        <v>164863.64000000013</v>
      </c>
    </row>
    <row r="251" spans="1:13" s="49" customFormat="1" ht="15.75" customHeight="1">
      <c r="A251" s="201" t="s">
        <v>30</v>
      </c>
      <c r="B251" s="45">
        <v>854</v>
      </c>
      <c r="C251" s="64">
        <v>85410</v>
      </c>
      <c r="D251" s="61" t="s">
        <v>126</v>
      </c>
      <c r="E251" s="111">
        <v>35607.28</v>
      </c>
      <c r="F251" s="62">
        <v>486000</v>
      </c>
      <c r="G251" s="117">
        <v>226992.9</v>
      </c>
      <c r="H251" s="164">
        <f t="shared" si="32"/>
        <v>0.4670635802469136</v>
      </c>
      <c r="I251" s="62">
        <v>516507</v>
      </c>
      <c r="J251" s="140">
        <v>224654.59</v>
      </c>
      <c r="K251" s="178">
        <f t="shared" si="30"/>
        <v>0.434949748986945</v>
      </c>
      <c r="L251" s="89">
        <f>E251+G251-J251</f>
        <v>37945.59</v>
      </c>
      <c r="M251" s="21">
        <f t="shared" si="25"/>
        <v>32845.30999999994</v>
      </c>
    </row>
    <row r="252" spans="1:30" s="49" customFormat="1" ht="30.75" customHeight="1">
      <c r="A252" s="201" t="s">
        <v>31</v>
      </c>
      <c r="B252" s="45">
        <v>854</v>
      </c>
      <c r="C252" s="64">
        <v>85410</v>
      </c>
      <c r="D252" s="47" t="s">
        <v>85</v>
      </c>
      <c r="E252" s="144">
        <v>24845.99</v>
      </c>
      <c r="F252" s="145">
        <v>422200</v>
      </c>
      <c r="G252" s="144">
        <v>280744.71</v>
      </c>
      <c r="H252" s="165">
        <f t="shared" si="32"/>
        <v>0.6649566792989106</v>
      </c>
      <c r="I252" s="145">
        <v>435046</v>
      </c>
      <c r="J252" s="155">
        <v>250462.95</v>
      </c>
      <c r="K252" s="179">
        <f t="shared" si="30"/>
        <v>0.5757160162373635</v>
      </c>
      <c r="L252" s="147">
        <f>E252+G252-J252</f>
        <v>55127.75</v>
      </c>
      <c r="M252" s="151">
        <f t="shared" si="25"/>
        <v>43127.76000000001</v>
      </c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</row>
    <row r="253" spans="1:17" s="28" customFormat="1" ht="15.75">
      <c r="A253" s="195" t="s">
        <v>182</v>
      </c>
      <c r="B253" s="24">
        <v>854</v>
      </c>
      <c r="C253" s="25">
        <v>85417</v>
      </c>
      <c r="D253" s="26" t="s">
        <v>127</v>
      </c>
      <c r="E253" s="112">
        <f>SUM(E254:E255)</f>
        <v>37998.21</v>
      </c>
      <c r="F253" s="1">
        <f>SUM(F254:F255)</f>
        <v>122000</v>
      </c>
      <c r="G253" s="123">
        <f>G255</f>
        <v>48024.22</v>
      </c>
      <c r="H253" s="162">
        <f t="shared" si="32"/>
        <v>0.3936411475409836</v>
      </c>
      <c r="I253" s="1">
        <f>SUM(I254:I255)</f>
        <v>122000</v>
      </c>
      <c r="J253" s="139">
        <f>J255</f>
        <v>58082.46</v>
      </c>
      <c r="K253" s="162">
        <f t="shared" si="30"/>
        <v>0.476085737704918</v>
      </c>
      <c r="L253" s="87">
        <f>E253+G253-J253</f>
        <v>27939.969999999994</v>
      </c>
      <c r="M253" s="52">
        <f t="shared" si="25"/>
        <v>-10058.23999999999</v>
      </c>
      <c r="N253" s="27"/>
      <c r="O253" s="27"/>
      <c r="P253" s="27"/>
      <c r="Q253" s="27"/>
    </row>
    <row r="254" spans="1:17" s="44" customFormat="1" ht="15.75">
      <c r="A254" s="198"/>
      <c r="B254" s="36"/>
      <c r="C254" s="37"/>
      <c r="D254" s="38" t="s">
        <v>18</v>
      </c>
      <c r="E254" s="113"/>
      <c r="F254" s="39"/>
      <c r="G254" s="126"/>
      <c r="H254" s="163"/>
      <c r="I254" s="39"/>
      <c r="J254" s="131"/>
      <c r="K254" s="163"/>
      <c r="L254" s="90"/>
      <c r="M254" s="21">
        <f t="shared" si="25"/>
        <v>0</v>
      </c>
      <c r="N254" s="71"/>
      <c r="O254" s="71"/>
      <c r="P254" s="71"/>
      <c r="Q254" s="71"/>
    </row>
    <row r="255" spans="1:13" s="49" customFormat="1" ht="33.75" customHeight="1">
      <c r="A255" s="207" t="s">
        <v>27</v>
      </c>
      <c r="B255" s="156">
        <v>854</v>
      </c>
      <c r="C255" s="157">
        <v>85417</v>
      </c>
      <c r="D255" s="158" t="s">
        <v>165</v>
      </c>
      <c r="E255" s="117">
        <v>37998.21</v>
      </c>
      <c r="F255" s="62">
        <v>122000</v>
      </c>
      <c r="G255" s="117">
        <v>48024.22</v>
      </c>
      <c r="H255" s="169">
        <f t="shared" si="32"/>
        <v>0.3936411475409836</v>
      </c>
      <c r="I255" s="62">
        <v>122000</v>
      </c>
      <c r="J255" s="140">
        <v>58082.46</v>
      </c>
      <c r="K255" s="180">
        <f t="shared" si="30"/>
        <v>0.476085737704918</v>
      </c>
      <c r="L255" s="142">
        <f>E255+G255-J255</f>
        <v>27939.969999999994</v>
      </c>
      <c r="M255" s="21">
        <f t="shared" si="25"/>
        <v>-10058.23999999999</v>
      </c>
    </row>
    <row r="256" spans="1:12" ht="15.75">
      <c r="A256" s="195" t="s">
        <v>197</v>
      </c>
      <c r="B256" s="24">
        <v>854</v>
      </c>
      <c r="C256" s="25">
        <v>85420</v>
      </c>
      <c r="D256" s="26" t="s">
        <v>183</v>
      </c>
      <c r="E256" s="112">
        <f>SUM(E257:E258)</f>
        <v>1799.84</v>
      </c>
      <c r="F256" s="1">
        <f>SUM(F257:F258)</f>
        <v>21002</v>
      </c>
      <c r="G256" s="123">
        <f>G258</f>
        <v>6444.14</v>
      </c>
      <c r="H256" s="162">
        <f>G256/F256</f>
        <v>0.30683458718217316</v>
      </c>
      <c r="I256" s="1">
        <f>SUM(I257:I258)</f>
        <v>21774</v>
      </c>
      <c r="J256" s="139">
        <f>J258</f>
        <v>0</v>
      </c>
      <c r="K256" s="162">
        <f>J256/I256</f>
        <v>0</v>
      </c>
      <c r="L256" s="87">
        <f>E256+G256-J256</f>
        <v>8243.98</v>
      </c>
    </row>
    <row r="257" spans="1:12" ht="15.75">
      <c r="A257" s="198"/>
      <c r="B257" s="36"/>
      <c r="C257" s="37"/>
      <c r="D257" s="38" t="s">
        <v>18</v>
      </c>
      <c r="E257" s="113"/>
      <c r="F257" s="39"/>
      <c r="G257" s="126"/>
      <c r="H257" s="163"/>
      <c r="I257" s="39"/>
      <c r="J257" s="131"/>
      <c r="K257" s="163"/>
      <c r="L257" s="90"/>
    </row>
    <row r="258" spans="1:12" ht="16.5" thickBot="1">
      <c r="A258" s="208" t="s">
        <v>27</v>
      </c>
      <c r="B258" s="72">
        <v>854</v>
      </c>
      <c r="C258" s="73">
        <v>85420</v>
      </c>
      <c r="D258" s="74" t="s">
        <v>199</v>
      </c>
      <c r="E258" s="121">
        <v>1799.84</v>
      </c>
      <c r="F258" s="75">
        <v>21002</v>
      </c>
      <c r="G258" s="121">
        <v>6444.14</v>
      </c>
      <c r="H258" s="171">
        <f>G258/F258</f>
        <v>0.30683458718217316</v>
      </c>
      <c r="I258" s="75">
        <v>21774</v>
      </c>
      <c r="J258" s="141">
        <v>0</v>
      </c>
      <c r="K258" s="181">
        <f>J258/I258</f>
        <v>0</v>
      </c>
      <c r="L258" s="96">
        <f>E258+G258-J258</f>
        <v>8243.98</v>
      </c>
    </row>
    <row r="259" spans="7:8" ht="16.5" thickTop="1">
      <c r="G259" s="97"/>
      <c r="H259" s="172"/>
    </row>
    <row r="260" spans="7:11" ht="15.75">
      <c r="G260" s="97"/>
      <c r="I260" s="76"/>
      <c r="K260" s="173"/>
    </row>
    <row r="261" ht="15.75">
      <c r="G261" s="97"/>
    </row>
    <row r="262" spans="6:8" ht="15.75">
      <c r="F262" s="76"/>
      <c r="G262" s="97"/>
      <c r="H262" s="173"/>
    </row>
    <row r="263" spans="7:11" ht="15.75">
      <c r="G263" s="97"/>
      <c r="I263" s="76"/>
      <c r="K263" s="173"/>
    </row>
    <row r="264" ht="15.75">
      <c r="G264" s="97"/>
    </row>
    <row r="265" ht="15.75">
      <c r="G265" s="97"/>
    </row>
    <row r="266" ht="15.75">
      <c r="G266" s="97"/>
    </row>
    <row r="267" ht="15.75">
      <c r="G267" s="97"/>
    </row>
    <row r="268" ht="15.75">
      <c r="G268" s="97"/>
    </row>
    <row r="269" ht="15.75">
      <c r="G269" s="97"/>
    </row>
    <row r="270" ht="15.75">
      <c r="G270" s="97"/>
    </row>
    <row r="271" ht="15.75">
      <c r="G271" s="97"/>
    </row>
    <row r="272" ht="15.75">
      <c r="G272" s="97"/>
    </row>
    <row r="273" ht="15.75">
      <c r="G273" s="97"/>
    </row>
    <row r="274" ht="15.75">
      <c r="G274" s="97"/>
    </row>
    <row r="275" ht="15.75">
      <c r="G275" s="97"/>
    </row>
    <row r="276" ht="15.75">
      <c r="G276" s="97"/>
    </row>
    <row r="277" ht="15.75">
      <c r="G277" s="97"/>
    </row>
    <row r="278" ht="15.75">
      <c r="G278" s="97"/>
    </row>
    <row r="279" ht="15.75">
      <c r="G279" s="97"/>
    </row>
    <row r="280" ht="15.75">
      <c r="G280" s="97"/>
    </row>
    <row r="281" ht="15.75">
      <c r="G281" s="97"/>
    </row>
    <row r="282" ht="15.75">
      <c r="G282" s="97"/>
    </row>
    <row r="283" ht="15.75">
      <c r="G283" s="97"/>
    </row>
    <row r="284" ht="15.75">
      <c r="G284" s="97"/>
    </row>
    <row r="285" ht="15.75">
      <c r="G285" s="97"/>
    </row>
    <row r="286" ht="15.75">
      <c r="G286" s="97"/>
    </row>
    <row r="287" ht="15.75">
      <c r="G287" s="97"/>
    </row>
    <row r="288" ht="15.75">
      <c r="G288" s="97"/>
    </row>
    <row r="289" ht="15.75">
      <c r="G289" s="97"/>
    </row>
    <row r="290" ht="15.75">
      <c r="G290" s="97"/>
    </row>
    <row r="291" ht="15.75">
      <c r="G291" s="97"/>
    </row>
    <row r="292" ht="15.75">
      <c r="G292" s="97"/>
    </row>
    <row r="293" ht="15.75">
      <c r="G293" s="97"/>
    </row>
    <row r="294" ht="15.75">
      <c r="G294" s="97"/>
    </row>
    <row r="295" ht="15.75">
      <c r="G295" s="97"/>
    </row>
    <row r="296" ht="15.75">
      <c r="G296" s="97"/>
    </row>
    <row r="297" ht="15.75">
      <c r="G297" s="97"/>
    </row>
    <row r="298" ht="15.75">
      <c r="G298" s="97"/>
    </row>
    <row r="299" ht="15.75">
      <c r="G299" s="97"/>
    </row>
    <row r="300" ht="15.75">
      <c r="G300" s="97"/>
    </row>
    <row r="301" ht="15.75">
      <c r="G301" s="97"/>
    </row>
    <row r="302" ht="15.75">
      <c r="G302" s="97"/>
    </row>
    <row r="303" ht="15.75">
      <c r="G303" s="97"/>
    </row>
    <row r="304" ht="15.75">
      <c r="G304" s="97"/>
    </row>
    <row r="305" ht="15.75">
      <c r="G305" s="97"/>
    </row>
    <row r="306" ht="15.75">
      <c r="G306" s="97"/>
    </row>
    <row r="307" ht="15.75">
      <c r="G307" s="97"/>
    </row>
    <row r="308" ht="15.75">
      <c r="G308" s="97"/>
    </row>
    <row r="309" ht="15.75">
      <c r="G309" s="97"/>
    </row>
    <row r="310" ht="15.75">
      <c r="G310" s="97"/>
    </row>
    <row r="311" ht="15.75">
      <c r="G311" s="97"/>
    </row>
    <row r="312" ht="15.75">
      <c r="G312" s="97"/>
    </row>
    <row r="313" ht="15.75">
      <c r="G313" s="97"/>
    </row>
    <row r="314" ht="15.75">
      <c r="G314" s="97"/>
    </row>
    <row r="315" ht="15.75">
      <c r="G315" s="97"/>
    </row>
    <row r="316" ht="15.75">
      <c r="G316" s="97"/>
    </row>
    <row r="317" ht="15.75">
      <c r="G317" s="97"/>
    </row>
    <row r="318" ht="15.75">
      <c r="G318" s="97"/>
    </row>
    <row r="319" ht="15.75">
      <c r="G319" s="97"/>
    </row>
    <row r="320" ht="15.75">
      <c r="G320" s="97"/>
    </row>
    <row r="321" ht="15.75">
      <c r="G321" s="97"/>
    </row>
    <row r="322" ht="15.75">
      <c r="G322" s="97"/>
    </row>
    <row r="323" ht="15.75">
      <c r="G323" s="97"/>
    </row>
    <row r="324" ht="15.75">
      <c r="G324" s="97"/>
    </row>
    <row r="325" ht="15.75">
      <c r="G325" s="97"/>
    </row>
    <row r="326" ht="15.75">
      <c r="G326" s="97"/>
    </row>
    <row r="327" ht="15.75">
      <c r="G327" s="97"/>
    </row>
    <row r="328" ht="15.75">
      <c r="G328" s="97"/>
    </row>
    <row r="329" ht="15.75">
      <c r="G329" s="97"/>
    </row>
    <row r="330" ht="15.75">
      <c r="G330" s="97"/>
    </row>
    <row r="331" ht="15.75">
      <c r="G331" s="97"/>
    </row>
    <row r="332" ht="15.75">
      <c r="G332" s="97"/>
    </row>
    <row r="333" ht="15.75">
      <c r="G333" s="97"/>
    </row>
    <row r="334" ht="15.75">
      <c r="G334" s="97"/>
    </row>
    <row r="335" ht="15.75">
      <c r="G335" s="97"/>
    </row>
    <row r="336" ht="15.75">
      <c r="G336" s="97"/>
    </row>
    <row r="337" ht="15.75">
      <c r="G337" s="97"/>
    </row>
    <row r="338" ht="15.75">
      <c r="G338" s="97"/>
    </row>
    <row r="339" ht="15.75">
      <c r="G339" s="97"/>
    </row>
    <row r="340" ht="15.75">
      <c r="G340" s="97"/>
    </row>
    <row r="341" ht="15.75">
      <c r="G341" s="97"/>
    </row>
    <row r="342" ht="15.75">
      <c r="G342" s="97"/>
    </row>
    <row r="343" ht="15.75">
      <c r="G343" s="97"/>
    </row>
    <row r="344" ht="15.75">
      <c r="G344" s="97"/>
    </row>
    <row r="345" ht="15.75">
      <c r="G345" s="97"/>
    </row>
    <row r="346" ht="15.75">
      <c r="G346" s="97"/>
    </row>
    <row r="347" ht="15.75">
      <c r="G347" s="97"/>
    </row>
    <row r="348" ht="15.75">
      <c r="G348" s="97"/>
    </row>
    <row r="349" ht="15.75">
      <c r="G349" s="97"/>
    </row>
    <row r="350" ht="15.75">
      <c r="G350" s="97"/>
    </row>
    <row r="351" ht="15.75">
      <c r="G351" s="97"/>
    </row>
    <row r="352" ht="15.75">
      <c r="G352" s="97"/>
    </row>
    <row r="353" ht="15.75">
      <c r="G353" s="97"/>
    </row>
    <row r="354" ht="15.75">
      <c r="G354" s="97"/>
    </row>
    <row r="355" ht="15.75">
      <c r="G355" s="97"/>
    </row>
    <row r="356" ht="15.75">
      <c r="G356" s="97"/>
    </row>
    <row r="357" ht="15.75">
      <c r="G357" s="97"/>
    </row>
    <row r="358" ht="15.75">
      <c r="G358" s="97"/>
    </row>
    <row r="359" ht="15.75">
      <c r="G359" s="97"/>
    </row>
    <row r="360" ht="15.75">
      <c r="G360" s="97"/>
    </row>
    <row r="361" ht="15.75">
      <c r="G361" s="97"/>
    </row>
    <row r="362" ht="15.75">
      <c r="G362" s="97"/>
    </row>
    <row r="363" ht="15.75">
      <c r="G363" s="97"/>
    </row>
    <row r="364" ht="15.75">
      <c r="G364" s="97"/>
    </row>
    <row r="365" ht="15.75">
      <c r="G365" s="97"/>
    </row>
    <row r="366" ht="15.75">
      <c r="G366" s="97"/>
    </row>
    <row r="367" ht="15.75">
      <c r="G367" s="97"/>
    </row>
    <row r="368" ht="15.75">
      <c r="G368" s="97"/>
    </row>
    <row r="369" ht="15.75">
      <c r="G369" s="97"/>
    </row>
    <row r="370" ht="15.75">
      <c r="G370" s="97"/>
    </row>
    <row r="371" ht="15.75">
      <c r="G371" s="97"/>
    </row>
    <row r="372" ht="15.75">
      <c r="G372" s="97"/>
    </row>
    <row r="373" ht="15.75">
      <c r="G373" s="97"/>
    </row>
    <row r="374" ht="15.75">
      <c r="G374" s="97"/>
    </row>
    <row r="375" ht="15.75">
      <c r="G375" s="97"/>
    </row>
    <row r="376" ht="15.75">
      <c r="G376" s="97"/>
    </row>
    <row r="377" ht="15.75">
      <c r="G377" s="97"/>
    </row>
    <row r="378" ht="15.75">
      <c r="G378" s="97"/>
    </row>
    <row r="379" ht="15.75">
      <c r="G379" s="97"/>
    </row>
    <row r="380" ht="15.75">
      <c r="G380" s="97"/>
    </row>
    <row r="381" ht="15.75">
      <c r="G381" s="97"/>
    </row>
    <row r="382" ht="15.75">
      <c r="G382" s="97"/>
    </row>
    <row r="383" ht="15.75">
      <c r="G383" s="97"/>
    </row>
    <row r="384" ht="15.75">
      <c r="G384" s="97"/>
    </row>
    <row r="385" ht="15.75">
      <c r="G385" s="97"/>
    </row>
    <row r="386" ht="15.75">
      <c r="G386" s="97"/>
    </row>
    <row r="387" ht="15.75">
      <c r="G387" s="97"/>
    </row>
    <row r="388" ht="15.75">
      <c r="G388" s="97"/>
    </row>
    <row r="389" ht="15.75">
      <c r="G389" s="97"/>
    </row>
    <row r="390" ht="15.75">
      <c r="G390" s="97"/>
    </row>
    <row r="391" ht="15.75">
      <c r="G391" s="97"/>
    </row>
    <row r="392" ht="15.75">
      <c r="G392" s="97"/>
    </row>
  </sheetData>
  <sheetProtection/>
  <mergeCells count="16">
    <mergeCell ref="A10:A11"/>
    <mergeCell ref="E10:E11"/>
    <mergeCell ref="D10:D11"/>
    <mergeCell ref="I3:L3"/>
    <mergeCell ref="A3:C3"/>
    <mergeCell ref="I4:L4"/>
    <mergeCell ref="A8:L8"/>
    <mergeCell ref="A6:L6"/>
    <mergeCell ref="A7:L7"/>
    <mergeCell ref="C10:C11"/>
    <mergeCell ref="B10:B11"/>
    <mergeCell ref="I10:J10"/>
    <mergeCell ref="L10:L11"/>
    <mergeCell ref="K10:K11"/>
    <mergeCell ref="H10:H11"/>
    <mergeCell ref="F10:G10"/>
  </mergeCells>
  <printOptions horizontalCentered="1"/>
  <pageMargins left="0" right="0" top="0.5118110236220472" bottom="0.35433070866141736" header="0.31496062992125984" footer="0"/>
  <pageSetup firstPageNumber="198" useFirstPageNumber="1" fitToHeight="0" fitToWidth="7" horizontalDpi="600" verticalDpi="600" orientation="landscape" paperSize="9" scale="75" r:id="rId1"/>
  <headerFooter alignWithMargins="0">
    <oddFooter>&amp;C&amp;P</oddFooter>
  </headerFooter>
  <rowBreaks count="7" manualBreakCount="7">
    <brk id="43" max="11" man="1"/>
    <brk id="77" max="11" man="1"/>
    <brk id="118" max="11" man="1"/>
    <brk id="151" max="11" man="1"/>
    <brk id="191" max="11" man="1"/>
    <brk id="222" max="11" man="1"/>
    <brk id="2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Ewa Wypych</cp:lastModifiedBy>
  <cp:lastPrinted>2010-08-28T09:39:03Z</cp:lastPrinted>
  <dcterms:created xsi:type="dcterms:W3CDTF">2003-11-13T08:19:56Z</dcterms:created>
  <dcterms:modified xsi:type="dcterms:W3CDTF">2010-08-28T09:40:30Z</dcterms:modified>
  <cp:category/>
  <cp:version/>
  <cp:contentType/>
  <cp:contentStatus/>
</cp:coreProperties>
</file>