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4" sheetId="1" r:id="rId1"/>
  </sheets>
  <definedNames>
    <definedName name="_xlnm.Print_Titles" localSheetId="0">'Arkusz4'!$6:$8</definedName>
  </definedNames>
  <calcPr fullCalcOnLoad="1"/>
</workbook>
</file>

<file path=xl/sharedStrings.xml><?xml version="1.0" encoding="utf-8"?>
<sst xmlns="http://schemas.openxmlformats.org/spreadsheetml/2006/main" count="57" uniqueCount="45">
  <si>
    <t>L.p.</t>
  </si>
  <si>
    <t>Dz.</t>
  </si>
  <si>
    <t>Rozdz.</t>
  </si>
  <si>
    <t>Podmiot otrzymujący dotację</t>
  </si>
  <si>
    <t>Dotacja podmiotowa</t>
  </si>
  <si>
    <t>Dotacja celowa</t>
  </si>
  <si>
    <t>Plan</t>
  </si>
  <si>
    <t>Wykonanie</t>
  </si>
  <si>
    <t>OGÓŁEM</t>
  </si>
  <si>
    <t>A. ZADANIA GMINY</t>
  </si>
  <si>
    <t>1.</t>
  </si>
  <si>
    <t>Dom  Środowisk Twórczych</t>
  </si>
  <si>
    <t>2.</t>
  </si>
  <si>
    <t>Biuro Wystaw Artystycznych</t>
  </si>
  <si>
    <t>3.</t>
  </si>
  <si>
    <t>Kieleckie Centrum Kultury</t>
  </si>
  <si>
    <t>4.</t>
  </si>
  <si>
    <t>Miejska Biblioteka Publiczna</t>
  </si>
  <si>
    <t>5.</t>
  </si>
  <si>
    <t>B. ZADANIA POWIATU</t>
  </si>
  <si>
    <t>%           /7:6/</t>
  </si>
  <si>
    <t>%          /11:10/</t>
  </si>
  <si>
    <t>w zł</t>
  </si>
  <si>
    <t>MIASTO KIELCE</t>
  </si>
  <si>
    <t>Teatr Lalki i Aktora „Kubuś”</t>
  </si>
  <si>
    <t>Kielecki Teatr Tańca</t>
  </si>
  <si>
    <t>6.</t>
  </si>
  <si>
    <t>I. Zadania własne</t>
  </si>
  <si>
    <t>Dom Kultury "Zameczek"</t>
  </si>
  <si>
    <t>Muzeum Zabawek i Zabawy</t>
  </si>
  <si>
    <t>Muzeum Historii Kielc</t>
  </si>
  <si>
    <t>7.</t>
  </si>
  <si>
    <t>8.</t>
  </si>
  <si>
    <t>na początek roku 2010</t>
  </si>
  <si>
    <t>9.</t>
  </si>
  <si>
    <t>po zmianach na 30.06.2010r.</t>
  </si>
  <si>
    <t>10.</t>
  </si>
  <si>
    <t>Miejski Ośrodek Sportu i Rekreacji</t>
  </si>
  <si>
    <t>Powiat Kielecki</t>
  </si>
  <si>
    <t>Gmina Masłów</t>
  </si>
  <si>
    <t>Samorząd Województwa Świętokrzyskiego</t>
  </si>
  <si>
    <t xml:space="preserve"> I. Zadania własne</t>
  </si>
  <si>
    <t>II. Zadania realizowane na podstawie porozumień między jednostkami samorządu terytorialnego</t>
  </si>
  <si>
    <t>Tabela Nr 15</t>
  </si>
  <si>
    <t xml:space="preserve">DOTACJE Z BUDŻETU MIASTA DLA JEDNOSTEK Z SEKTORA FINANSÓW PUBLICZNYCH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</si>
</sst>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#,##0.0"/>
    <numFmt numFmtId="171" formatCode="#,##0_ ;\-#,##0\ "/>
    <numFmt numFmtId="172" formatCode="#,##0.000"/>
    <numFmt numFmtId="173" formatCode="#,##0.0000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right" wrapText="1"/>
    </xf>
    <xf numFmtId="3" fontId="7" fillId="0" borderId="12" xfId="0" applyNumberFormat="1" applyFont="1" applyFill="1" applyBorder="1" applyAlignment="1">
      <alignment horizontal="right" wrapText="1"/>
    </xf>
    <xf numFmtId="4" fontId="7" fillId="0" borderId="12" xfId="0" applyNumberFormat="1" applyFont="1" applyFill="1" applyBorder="1" applyAlignment="1">
      <alignment horizontal="right" wrapText="1"/>
    </xf>
    <xf numFmtId="169" fontId="7" fillId="0" borderId="10" xfId="52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170" fontId="7" fillId="0" borderId="11" xfId="52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wrapText="1"/>
    </xf>
    <xf numFmtId="3" fontId="0" fillId="0" borderId="11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right" wrapText="1"/>
    </xf>
    <xf numFmtId="3" fontId="0" fillId="0" borderId="12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 wrapText="1"/>
    </xf>
    <xf numFmtId="169" fontId="0" fillId="0" borderId="10" xfId="52" applyNumberFormat="1" applyFont="1" applyFill="1" applyBorder="1" applyAlignment="1">
      <alignment horizontal="right" wrapText="1"/>
    </xf>
    <xf numFmtId="170" fontId="0" fillId="0" borderId="10" xfId="52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170" fontId="0" fillId="0" borderId="10" xfId="52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wrapText="1"/>
    </xf>
    <xf numFmtId="169" fontId="0" fillId="0" borderId="10" xfId="52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3" fontId="0" fillId="0" borderId="13" xfId="0" applyNumberFormat="1" applyFont="1" applyFill="1" applyBorder="1" applyAlignment="1">
      <alignment horizontal="right" vertical="top" wrapText="1"/>
    </xf>
    <xf numFmtId="4" fontId="0" fillId="0" borderId="13" xfId="0" applyNumberFormat="1" applyFont="1" applyFill="1" applyBorder="1" applyAlignment="1">
      <alignment horizontal="right" vertical="top" wrapText="1"/>
    </xf>
    <xf numFmtId="169" fontId="0" fillId="0" borderId="13" xfId="52" applyNumberFormat="1" applyFont="1" applyFill="1" applyBorder="1" applyAlignment="1">
      <alignment horizontal="right" wrapText="1"/>
    </xf>
    <xf numFmtId="170" fontId="0" fillId="0" borderId="13" xfId="52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 horizontal="right" wrapText="1"/>
    </xf>
    <xf numFmtId="4" fontId="0" fillId="0" borderId="14" xfId="0" applyNumberFormat="1" applyFont="1" applyFill="1" applyBorder="1" applyAlignment="1">
      <alignment horizontal="right" wrapText="1"/>
    </xf>
    <xf numFmtId="169" fontId="0" fillId="0" borderId="14" xfId="52" applyNumberFormat="1" applyFont="1" applyFill="1" applyBorder="1" applyAlignment="1">
      <alignment horizontal="right" wrapText="1"/>
    </xf>
    <xf numFmtId="170" fontId="8" fillId="0" borderId="14" xfId="52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justify" wrapText="1"/>
    </xf>
    <xf numFmtId="4" fontId="7" fillId="0" borderId="10" xfId="0" applyNumberFormat="1" applyFont="1" applyFill="1" applyBorder="1" applyAlignment="1">
      <alignment horizontal="right" wrapText="1"/>
    </xf>
    <xf numFmtId="170" fontId="7" fillId="0" borderId="10" xfId="52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justify" wrapText="1"/>
    </xf>
    <xf numFmtId="3" fontId="2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right" wrapText="1"/>
    </xf>
    <xf numFmtId="169" fontId="0" fillId="0" borderId="10" xfId="52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 horizontal="center" wrapText="1"/>
    </xf>
    <xf numFmtId="168" fontId="1" fillId="0" borderId="0" xfId="52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9" fontId="0" fillId="0" borderId="15" xfId="52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horizontal="right" wrapText="1"/>
    </xf>
    <xf numFmtId="170" fontId="0" fillId="0" borderId="10" xfId="52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170" fontId="3" fillId="0" borderId="10" xfId="0" applyNumberFormat="1" applyFont="1" applyFill="1" applyBorder="1" applyAlignment="1">
      <alignment horizontal="right" vertical="top" wrapText="1"/>
    </xf>
    <xf numFmtId="3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wrapText="1"/>
    </xf>
    <xf numFmtId="169" fontId="3" fillId="0" borderId="11" xfId="52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horizontal="right" wrapText="1"/>
    </xf>
    <xf numFmtId="170" fontId="0" fillId="0" borderId="11" xfId="52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SheetLayoutView="100" zoomScalePageLayoutView="0" workbookViewId="0" topLeftCell="C1">
      <pane ySplit="8" topLeftCell="A9" activePane="bottomLeft" state="frozen"/>
      <selection pane="topLeft" activeCell="A1" sqref="A1"/>
      <selection pane="bottomLeft" activeCell="F39" sqref="F39"/>
    </sheetView>
  </sheetViews>
  <sheetFormatPr defaultColWidth="9.140625" defaultRowHeight="12.75"/>
  <cols>
    <col min="1" max="1" width="3.8515625" style="55" customWidth="1"/>
    <col min="2" max="2" width="4.57421875" style="55" customWidth="1"/>
    <col min="3" max="3" width="7.7109375" style="55" customWidth="1"/>
    <col min="4" max="4" width="37.421875" style="55" customWidth="1"/>
    <col min="5" max="5" width="12.28125" style="55" customWidth="1"/>
    <col min="6" max="6" width="13.00390625" style="55" customWidth="1"/>
    <col min="7" max="7" width="13.140625" style="55" bestFit="1" customWidth="1"/>
    <col min="8" max="8" width="6.28125" style="55" customWidth="1"/>
    <col min="9" max="9" width="11.140625" style="55" customWidth="1"/>
    <col min="10" max="10" width="12.57421875" style="55" customWidth="1"/>
    <col min="11" max="11" width="13.140625" style="55" customWidth="1"/>
    <col min="12" max="12" width="6.57421875" style="55" customWidth="1"/>
    <col min="13" max="15" width="3.57421875" style="55" customWidth="1"/>
    <col min="16" max="16" width="9.140625" style="55" customWidth="1"/>
    <col min="17" max="17" width="12.7109375" style="55" bestFit="1" customWidth="1"/>
    <col min="18" max="16384" width="9.140625" style="55" customWidth="1"/>
  </cols>
  <sheetData>
    <row r="1" spans="1:12" ht="12.75">
      <c r="A1" s="56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 t="s">
        <v>43</v>
      </c>
      <c r="L1" s="52"/>
    </row>
    <row r="2" spans="1:12" ht="12.75">
      <c r="A2" s="56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9.5" customHeight="1">
      <c r="A3" s="100" t="s">
        <v>44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A4" s="57"/>
      <c r="B4" s="58"/>
      <c r="C4" s="58"/>
      <c r="D4" s="58"/>
      <c r="E4" s="58"/>
      <c r="F4" s="58"/>
      <c r="G4" s="58"/>
      <c r="H4" s="58"/>
      <c r="I4" s="84"/>
      <c r="J4" s="58"/>
      <c r="K4" s="58"/>
      <c r="L4" s="58"/>
    </row>
    <row r="5" spans="1:12" ht="10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 t="s">
        <v>22</v>
      </c>
    </row>
    <row r="6" spans="1:12" s="59" customFormat="1" ht="12.75">
      <c r="A6" s="102" t="s">
        <v>0</v>
      </c>
      <c r="B6" s="103" t="s">
        <v>1</v>
      </c>
      <c r="C6" s="103" t="s">
        <v>2</v>
      </c>
      <c r="D6" s="103" t="s">
        <v>3</v>
      </c>
      <c r="E6" s="103" t="s">
        <v>4</v>
      </c>
      <c r="F6" s="103"/>
      <c r="G6" s="103"/>
      <c r="H6" s="103"/>
      <c r="I6" s="103" t="s">
        <v>5</v>
      </c>
      <c r="J6" s="103"/>
      <c r="K6" s="103"/>
      <c r="L6" s="103"/>
    </row>
    <row r="7" spans="1:12" s="59" customFormat="1" ht="20.25" customHeight="1">
      <c r="A7" s="103"/>
      <c r="B7" s="103"/>
      <c r="C7" s="103"/>
      <c r="D7" s="103"/>
      <c r="E7" s="103" t="s">
        <v>6</v>
      </c>
      <c r="F7" s="103"/>
      <c r="G7" s="103" t="s">
        <v>7</v>
      </c>
      <c r="H7" s="103" t="s">
        <v>20</v>
      </c>
      <c r="I7" s="103" t="s">
        <v>6</v>
      </c>
      <c r="J7" s="103"/>
      <c r="K7" s="103" t="s">
        <v>7</v>
      </c>
      <c r="L7" s="103" t="s">
        <v>21</v>
      </c>
    </row>
    <row r="8" spans="1:12" s="59" customFormat="1" ht="42.75" customHeight="1">
      <c r="A8" s="103"/>
      <c r="B8" s="103"/>
      <c r="C8" s="103"/>
      <c r="D8" s="103"/>
      <c r="E8" s="2" t="s">
        <v>33</v>
      </c>
      <c r="F8" s="2" t="s">
        <v>35</v>
      </c>
      <c r="G8" s="103"/>
      <c r="H8" s="103"/>
      <c r="I8" s="2" t="s">
        <v>33</v>
      </c>
      <c r="J8" s="2" t="s">
        <v>35</v>
      </c>
      <c r="K8" s="103"/>
      <c r="L8" s="103"/>
    </row>
    <row r="9" spans="1:12" s="61" customFormat="1" ht="12.75">
      <c r="A9" s="60">
        <v>1</v>
      </c>
      <c r="B9" s="60">
        <v>2</v>
      </c>
      <c r="C9" s="60">
        <v>3</v>
      </c>
      <c r="D9" s="60">
        <v>4</v>
      </c>
      <c r="E9" s="60">
        <v>5</v>
      </c>
      <c r="F9" s="60">
        <v>6</v>
      </c>
      <c r="G9" s="60">
        <v>7</v>
      </c>
      <c r="H9" s="60">
        <v>8</v>
      </c>
      <c r="I9" s="60">
        <v>9</v>
      </c>
      <c r="J9" s="60">
        <v>10</v>
      </c>
      <c r="K9" s="60">
        <v>11</v>
      </c>
      <c r="L9" s="60">
        <v>12</v>
      </c>
    </row>
    <row r="10" spans="1:14" s="25" customFormat="1" ht="15.75">
      <c r="A10" s="62"/>
      <c r="B10" s="62"/>
      <c r="C10" s="62"/>
      <c r="D10" s="63" t="s">
        <v>8</v>
      </c>
      <c r="E10" s="5">
        <f>E12+E27</f>
        <v>17010600</v>
      </c>
      <c r="F10" s="5">
        <f>F12+F27</f>
        <v>17857501</v>
      </c>
      <c r="G10" s="64">
        <f>G12+G27</f>
        <v>9206332</v>
      </c>
      <c r="H10" s="8">
        <f>G10/F10*100</f>
        <v>51.5544252244477</v>
      </c>
      <c r="I10" s="5">
        <f>I12+I27</f>
        <v>29261644</v>
      </c>
      <c r="J10" s="5">
        <f>J12+J27</f>
        <v>28863942.82</v>
      </c>
      <c r="K10" s="64">
        <f>K12+K27</f>
        <v>9245331.399999999</v>
      </c>
      <c r="L10" s="65">
        <f>K10/J10*100</f>
        <v>32.030729334711175</v>
      </c>
      <c r="M10" s="66"/>
      <c r="N10" s="24"/>
    </row>
    <row r="11" spans="1:15" s="25" customFormat="1" ht="9.75" customHeight="1">
      <c r="A11" s="62"/>
      <c r="B11" s="62"/>
      <c r="C11" s="62"/>
      <c r="D11" s="67"/>
      <c r="E11" s="5"/>
      <c r="F11" s="5"/>
      <c r="G11" s="64"/>
      <c r="H11" s="8"/>
      <c r="I11" s="5"/>
      <c r="J11" s="5"/>
      <c r="K11" s="64"/>
      <c r="L11" s="65"/>
      <c r="M11" s="66"/>
      <c r="O11" s="66"/>
    </row>
    <row r="12" spans="1:15" s="12" customFormat="1" ht="15.75">
      <c r="A12" s="62"/>
      <c r="B12" s="62"/>
      <c r="C12" s="68"/>
      <c r="D12" s="63" t="s">
        <v>9</v>
      </c>
      <c r="E12" s="5">
        <f>E14</f>
        <v>11570600</v>
      </c>
      <c r="F12" s="5">
        <f>F14</f>
        <v>12246501</v>
      </c>
      <c r="G12" s="64">
        <f>G14</f>
        <v>6315338</v>
      </c>
      <c r="H12" s="8">
        <f>G12/F12*100</f>
        <v>51.568509241945925</v>
      </c>
      <c r="I12" s="5">
        <f>I14</f>
        <v>29053000</v>
      </c>
      <c r="J12" s="5">
        <f>J14</f>
        <v>28651298.82</v>
      </c>
      <c r="K12" s="64">
        <f>K14</f>
        <v>9181189.399999999</v>
      </c>
      <c r="L12" s="65">
        <f>K12/J12*100</f>
        <v>32.04458359001541</v>
      </c>
      <c r="N12" s="13"/>
      <c r="O12" s="13"/>
    </row>
    <row r="13" spans="1:12" s="12" customFormat="1" ht="15.75">
      <c r="A13" s="62"/>
      <c r="B13" s="62"/>
      <c r="C13" s="62"/>
      <c r="D13" s="63"/>
      <c r="E13" s="5"/>
      <c r="F13" s="5"/>
      <c r="G13" s="64"/>
      <c r="H13" s="8"/>
      <c r="I13" s="5"/>
      <c r="J13" s="5"/>
      <c r="K13" s="64"/>
      <c r="L13" s="65"/>
    </row>
    <row r="14" spans="1:14" s="12" customFormat="1" ht="18" customHeight="1">
      <c r="A14" s="69"/>
      <c r="B14" s="69"/>
      <c r="C14" s="69"/>
      <c r="D14" s="70" t="s">
        <v>27</v>
      </c>
      <c r="E14" s="5">
        <f>SUM(E16:E25)</f>
        <v>11570600</v>
      </c>
      <c r="F14" s="5">
        <f>SUM(F16:F25)</f>
        <v>12246501</v>
      </c>
      <c r="G14" s="64">
        <f>SUM(G16:G25)</f>
        <v>6315338</v>
      </c>
      <c r="H14" s="8">
        <f>G14/F14*100</f>
        <v>51.568509241945925</v>
      </c>
      <c r="I14" s="5">
        <f>SUM(I16:I25)</f>
        <v>29053000</v>
      </c>
      <c r="J14" s="5">
        <f>SUM(J16:J25)</f>
        <v>28651298.82</v>
      </c>
      <c r="K14" s="64">
        <f>SUM(K16:K25)</f>
        <v>9181189.399999999</v>
      </c>
      <c r="L14" s="65">
        <f>K14/J14*100</f>
        <v>32.04458359001541</v>
      </c>
      <c r="N14" s="13"/>
    </row>
    <row r="15" spans="1:14" s="12" customFormat="1" ht="12.75" customHeight="1">
      <c r="A15" s="69"/>
      <c r="B15" s="69"/>
      <c r="C15" s="69"/>
      <c r="D15" s="71"/>
      <c r="E15" s="5"/>
      <c r="F15" s="5"/>
      <c r="G15" s="5"/>
      <c r="H15" s="8"/>
      <c r="I15" s="5"/>
      <c r="J15" s="5"/>
      <c r="K15" s="64"/>
      <c r="L15" s="65"/>
      <c r="N15" s="13"/>
    </row>
    <row r="16" spans="1:14" s="77" customFormat="1" ht="18" customHeight="1">
      <c r="A16" s="72" t="s">
        <v>10</v>
      </c>
      <c r="B16" s="72">
        <v>801</v>
      </c>
      <c r="C16" s="72">
        <v>80104</v>
      </c>
      <c r="D16" s="73" t="s">
        <v>39</v>
      </c>
      <c r="E16" s="74">
        <v>0</v>
      </c>
      <c r="F16" s="74">
        <v>0</v>
      </c>
      <c r="G16" s="74">
        <v>0</v>
      </c>
      <c r="H16" s="75">
        <v>0</v>
      </c>
      <c r="I16" s="74">
        <v>0</v>
      </c>
      <c r="J16" s="74">
        <v>1700</v>
      </c>
      <c r="K16" s="76">
        <v>809.4</v>
      </c>
      <c r="L16" s="22">
        <f>K16/J16*100</f>
        <v>47.61176470588235</v>
      </c>
      <c r="N16" s="78"/>
    </row>
    <row r="17" spans="1:14" s="77" customFormat="1" ht="18" customHeight="1">
      <c r="A17" s="72" t="s">
        <v>12</v>
      </c>
      <c r="B17" s="72">
        <v>921</v>
      </c>
      <c r="C17" s="72">
        <v>92108</v>
      </c>
      <c r="D17" s="73" t="s">
        <v>40</v>
      </c>
      <c r="E17" s="74">
        <v>0</v>
      </c>
      <c r="F17" s="74">
        <v>0</v>
      </c>
      <c r="G17" s="74">
        <v>0</v>
      </c>
      <c r="H17" s="75">
        <v>0</v>
      </c>
      <c r="I17" s="74">
        <v>0</v>
      </c>
      <c r="J17" s="74">
        <v>35000</v>
      </c>
      <c r="K17" s="76">
        <v>35000</v>
      </c>
      <c r="L17" s="22">
        <f>K17/J17*100</f>
        <v>100</v>
      </c>
      <c r="N17" s="78"/>
    </row>
    <row r="18" spans="1:17" s="12" customFormat="1" ht="15" customHeight="1">
      <c r="A18" s="72" t="s">
        <v>14</v>
      </c>
      <c r="B18" s="16">
        <v>921</v>
      </c>
      <c r="C18" s="16">
        <v>92109</v>
      </c>
      <c r="D18" s="73" t="s">
        <v>28</v>
      </c>
      <c r="E18" s="18">
        <v>2061000</v>
      </c>
      <c r="F18" s="18">
        <f>2061000+42000+28500+40000</f>
        <v>2171500</v>
      </c>
      <c r="G18" s="1">
        <f>171750*6+42000+28500+40000</f>
        <v>1141000</v>
      </c>
      <c r="H18" s="21">
        <f aca="true" t="shared" si="0" ref="H18:H24">G18/F18*100</f>
        <v>52.54432419986185</v>
      </c>
      <c r="I18" s="18">
        <v>171200</v>
      </c>
      <c r="J18" s="18">
        <v>171200</v>
      </c>
      <c r="K18" s="1">
        <f>44999.99+6310.66+4992.24+11000</f>
        <v>67302.88999999998</v>
      </c>
      <c r="L18" s="22">
        <f>K18/J18*100</f>
        <v>39.31243574766354</v>
      </c>
      <c r="Q18" s="13"/>
    </row>
    <row r="19" spans="1:12" s="12" customFormat="1" ht="20.25" customHeight="1">
      <c r="A19" s="72" t="s">
        <v>16</v>
      </c>
      <c r="B19" s="16">
        <v>921</v>
      </c>
      <c r="C19" s="16">
        <v>92109</v>
      </c>
      <c r="D19" s="73" t="s">
        <v>11</v>
      </c>
      <c r="E19" s="18">
        <v>0</v>
      </c>
      <c r="F19" s="18">
        <f>67000+58000+5000</f>
        <v>130000</v>
      </c>
      <c r="G19" s="1">
        <v>125000</v>
      </c>
      <c r="H19" s="21">
        <f t="shared" si="0"/>
        <v>96.15384615384616</v>
      </c>
      <c r="I19" s="18">
        <v>11705800</v>
      </c>
      <c r="J19" s="18">
        <f>11705800-1500000</f>
        <v>10205800</v>
      </c>
      <c r="K19" s="1">
        <f>424114.12+906620.84+7627.4+14640+669275.04+27053.29+522630.76+6100+0.01</f>
        <v>2578061.46</v>
      </c>
      <c r="L19" s="22">
        <f>K19/J19*100</f>
        <v>25.260748397969778</v>
      </c>
    </row>
    <row r="20" spans="1:14" s="12" customFormat="1" ht="17.25" customHeight="1">
      <c r="A20" s="72" t="s">
        <v>18</v>
      </c>
      <c r="B20" s="16">
        <v>921</v>
      </c>
      <c r="C20" s="16">
        <v>92113</v>
      </c>
      <c r="D20" s="73" t="s">
        <v>15</v>
      </c>
      <c r="E20" s="18">
        <v>3700000</v>
      </c>
      <c r="F20" s="18">
        <f>3700000+200000+25850</f>
        <v>3925850</v>
      </c>
      <c r="G20" s="1">
        <f>308334*6-2+225850</f>
        <v>2075852</v>
      </c>
      <c r="H20" s="21">
        <f t="shared" si="0"/>
        <v>52.87649808321765</v>
      </c>
      <c r="I20" s="18">
        <v>2111000</v>
      </c>
      <c r="J20" s="18">
        <v>2111000</v>
      </c>
      <c r="K20" s="1">
        <v>418092.44</v>
      </c>
      <c r="L20" s="22">
        <f>K20/J20*100</f>
        <v>19.80542112742776</v>
      </c>
      <c r="N20" s="28"/>
    </row>
    <row r="21" spans="1:15" s="12" customFormat="1" ht="17.25" customHeight="1">
      <c r="A21" s="72" t="s">
        <v>26</v>
      </c>
      <c r="B21" s="16">
        <v>921</v>
      </c>
      <c r="C21" s="16">
        <v>92114</v>
      </c>
      <c r="D21" s="73" t="s">
        <v>25</v>
      </c>
      <c r="E21" s="18">
        <v>950000</v>
      </c>
      <c r="F21" s="18">
        <f>950000+8000</f>
        <v>958000</v>
      </c>
      <c r="G21" s="1">
        <f>110000+76364+106364+76364+76364+8000+72078</f>
        <v>525534</v>
      </c>
      <c r="H21" s="21">
        <f t="shared" si="0"/>
        <v>54.857411273486434</v>
      </c>
      <c r="I21" s="18">
        <v>0</v>
      </c>
      <c r="J21" s="18">
        <f>665000</f>
        <v>665000</v>
      </c>
      <c r="K21" s="1">
        <v>0</v>
      </c>
      <c r="L21" s="22">
        <v>0</v>
      </c>
      <c r="N21" s="28"/>
      <c r="O21" s="28"/>
    </row>
    <row r="22" spans="1:15" s="12" customFormat="1" ht="19.5" customHeight="1">
      <c r="A22" s="72" t="s">
        <v>31</v>
      </c>
      <c r="B22" s="16">
        <v>921</v>
      </c>
      <c r="C22" s="16">
        <v>92116</v>
      </c>
      <c r="D22" s="73" t="s">
        <v>17</v>
      </c>
      <c r="E22" s="18">
        <v>3476300</v>
      </c>
      <c r="F22" s="18">
        <f>3476300+180000+9100+3401</f>
        <v>3668801</v>
      </c>
      <c r="G22" s="1">
        <f>289692*6+9100</f>
        <v>1747252</v>
      </c>
      <c r="H22" s="21">
        <f t="shared" si="0"/>
        <v>47.624605422861585</v>
      </c>
      <c r="I22" s="18">
        <v>235000</v>
      </c>
      <c r="J22" s="18">
        <f>235000-3401.18</f>
        <v>231598.82</v>
      </c>
      <c r="K22" s="1">
        <f>31598.82+10000</f>
        <v>41598.82</v>
      </c>
      <c r="L22" s="22">
        <f>K22/J22*100</f>
        <v>17.961585469217848</v>
      </c>
      <c r="N22" s="28"/>
      <c r="O22" s="28"/>
    </row>
    <row r="23" spans="1:15" s="12" customFormat="1" ht="16.5" customHeight="1">
      <c r="A23" s="72" t="s">
        <v>32</v>
      </c>
      <c r="B23" s="16">
        <v>921</v>
      </c>
      <c r="C23" s="16">
        <v>92118</v>
      </c>
      <c r="D23" s="73" t="s">
        <v>30</v>
      </c>
      <c r="E23" s="18">
        <v>1383300</v>
      </c>
      <c r="F23" s="18">
        <f>1383300+5050</f>
        <v>1388350</v>
      </c>
      <c r="G23" s="1">
        <f>115275*6+5050</f>
        <v>696700</v>
      </c>
      <c r="H23" s="21">
        <f t="shared" si="0"/>
        <v>50.18187056577952</v>
      </c>
      <c r="I23" s="18">
        <v>0</v>
      </c>
      <c r="J23" s="18">
        <v>0</v>
      </c>
      <c r="K23" s="1">
        <v>0</v>
      </c>
      <c r="L23" s="22">
        <v>0</v>
      </c>
      <c r="N23" s="28"/>
      <c r="O23" s="28"/>
    </row>
    <row r="24" spans="1:14" s="12" customFormat="1" ht="19.5" customHeight="1">
      <c r="A24" s="72" t="s">
        <v>34</v>
      </c>
      <c r="B24" s="16">
        <v>921</v>
      </c>
      <c r="C24" s="79">
        <v>92118</v>
      </c>
      <c r="D24" s="73" t="s">
        <v>29</v>
      </c>
      <c r="E24" s="18">
        <v>0</v>
      </c>
      <c r="F24" s="18">
        <f>4000</f>
        <v>4000</v>
      </c>
      <c r="G24" s="1">
        <f>4000</f>
        <v>4000</v>
      </c>
      <c r="H24" s="21">
        <f t="shared" si="0"/>
        <v>100</v>
      </c>
      <c r="I24" s="18">
        <v>0</v>
      </c>
      <c r="J24" s="18">
        <v>0</v>
      </c>
      <c r="K24" s="1">
        <v>0</v>
      </c>
      <c r="L24" s="22">
        <v>0</v>
      </c>
      <c r="N24" s="28"/>
    </row>
    <row r="25" spans="1:14" s="12" customFormat="1" ht="18.75" customHeight="1">
      <c r="A25" s="72" t="s">
        <v>36</v>
      </c>
      <c r="B25" s="16">
        <v>926</v>
      </c>
      <c r="C25" s="79">
        <v>92604</v>
      </c>
      <c r="D25" s="73" t="s">
        <v>37</v>
      </c>
      <c r="E25" s="18">
        <v>0</v>
      </c>
      <c r="F25" s="18">
        <v>0</v>
      </c>
      <c r="G25" s="18">
        <v>0</v>
      </c>
      <c r="H25" s="21">
        <v>0</v>
      </c>
      <c r="I25" s="18">
        <v>14830000</v>
      </c>
      <c r="J25" s="18">
        <v>15230000</v>
      </c>
      <c r="K25" s="1">
        <v>6040324.39</v>
      </c>
      <c r="L25" s="22">
        <f>K25/J25*100</f>
        <v>39.6606985554826</v>
      </c>
      <c r="N25" s="28"/>
    </row>
    <row r="26" spans="1:14" s="12" customFormat="1" ht="26.25" customHeight="1">
      <c r="A26" s="16"/>
      <c r="B26" s="16"/>
      <c r="C26" s="79"/>
      <c r="D26" s="17"/>
      <c r="E26" s="18"/>
      <c r="F26" s="18"/>
      <c r="G26" s="1"/>
      <c r="H26" s="21"/>
      <c r="I26" s="18"/>
      <c r="J26" s="18"/>
      <c r="K26" s="1"/>
      <c r="L26" s="22"/>
      <c r="N26" s="28"/>
    </row>
    <row r="27" spans="1:14" s="12" customFormat="1" ht="15.75">
      <c r="A27" s="69"/>
      <c r="B27" s="69"/>
      <c r="C27" s="69"/>
      <c r="D27" s="71" t="s">
        <v>19</v>
      </c>
      <c r="E27" s="5">
        <f>SUM(E29,E37)</f>
        <v>5440000</v>
      </c>
      <c r="F27" s="5">
        <f>SUM(F29,F37)</f>
        <v>5611000</v>
      </c>
      <c r="G27" s="64">
        <f>SUM(G29,G37)</f>
        <v>2890994</v>
      </c>
      <c r="H27" s="8">
        <f>G27/F27*100</f>
        <v>51.523685617536984</v>
      </c>
      <c r="I27" s="5">
        <f>SUM(I29,I37)</f>
        <v>208644</v>
      </c>
      <c r="J27" s="5">
        <f>SUM(J29,J37)</f>
        <v>212644</v>
      </c>
      <c r="K27" s="64">
        <f>SUM(K29,K37)</f>
        <v>64142</v>
      </c>
      <c r="L27" s="65">
        <f>K27/J27*100</f>
        <v>30.164030022008614</v>
      </c>
      <c r="M27" s="80"/>
      <c r="N27" s="81"/>
    </row>
    <row r="28" spans="1:14" s="12" customFormat="1" ht="12" customHeight="1">
      <c r="A28" s="69"/>
      <c r="B28" s="69"/>
      <c r="C28" s="69"/>
      <c r="D28" s="71"/>
      <c r="E28" s="5"/>
      <c r="F28" s="5"/>
      <c r="G28" s="64"/>
      <c r="H28" s="8"/>
      <c r="I28" s="5"/>
      <c r="J28" s="5"/>
      <c r="K28" s="64"/>
      <c r="L28" s="65"/>
      <c r="M28" s="80"/>
      <c r="N28" s="28"/>
    </row>
    <row r="29" spans="1:14" s="12" customFormat="1" ht="16.5" customHeight="1">
      <c r="A29" s="3"/>
      <c r="B29" s="3"/>
      <c r="C29" s="3"/>
      <c r="D29" s="82" t="s">
        <v>41</v>
      </c>
      <c r="E29" s="9">
        <f>SUM(E30:E35)</f>
        <v>5440000</v>
      </c>
      <c r="F29" s="9">
        <f>SUM(F30:F35)</f>
        <v>5590000</v>
      </c>
      <c r="G29" s="10">
        <f>SUM(G30:G35)</f>
        <v>2869994</v>
      </c>
      <c r="H29" s="21">
        <f>G29/F29*100</f>
        <v>51.34157423971377</v>
      </c>
      <c r="I29" s="9">
        <f>SUM(I31:I35)</f>
        <v>208644</v>
      </c>
      <c r="J29" s="9">
        <f>SUM(J31:J35)</f>
        <v>208644</v>
      </c>
      <c r="K29" s="10">
        <f>SUM(K31:K35)</f>
        <v>64142</v>
      </c>
      <c r="L29" s="21">
        <f>K29/J29*100</f>
        <v>30.74231705680489</v>
      </c>
      <c r="N29" s="28"/>
    </row>
    <row r="30" spans="1:14" s="12" customFormat="1" ht="13.5" customHeight="1">
      <c r="A30" s="3"/>
      <c r="B30" s="3"/>
      <c r="C30" s="3"/>
      <c r="D30" s="4"/>
      <c r="E30" s="5"/>
      <c r="F30" s="6"/>
      <c r="G30" s="7"/>
      <c r="H30" s="8"/>
      <c r="I30" s="9"/>
      <c r="J30" s="9"/>
      <c r="K30" s="10"/>
      <c r="L30" s="11"/>
      <c r="N30" s="13"/>
    </row>
    <row r="31" spans="1:14" s="12" customFormat="1" ht="16.5" customHeight="1">
      <c r="A31" s="83" t="s">
        <v>10</v>
      </c>
      <c r="B31" s="14">
        <v>853</v>
      </c>
      <c r="C31" s="14">
        <v>85311</v>
      </c>
      <c r="D31" s="15" t="s">
        <v>38</v>
      </c>
      <c r="E31" s="85">
        <v>0</v>
      </c>
      <c r="F31" s="86">
        <v>0</v>
      </c>
      <c r="G31" s="52">
        <v>0</v>
      </c>
      <c r="H31" s="87">
        <v>0</v>
      </c>
      <c r="I31" s="88">
        <v>1644</v>
      </c>
      <c r="J31" s="88">
        <v>1644</v>
      </c>
      <c r="K31" s="89">
        <v>822</v>
      </c>
      <c r="L31" s="90">
        <f>K31/J31*100</f>
        <v>50</v>
      </c>
      <c r="N31" s="13"/>
    </row>
    <row r="32" spans="1:26" s="12" customFormat="1" ht="18" customHeight="1">
      <c r="A32" s="72" t="s">
        <v>12</v>
      </c>
      <c r="B32" s="16">
        <v>921</v>
      </c>
      <c r="C32" s="16">
        <v>92106</v>
      </c>
      <c r="D32" s="17" t="s">
        <v>24</v>
      </c>
      <c r="E32" s="18">
        <v>1955000</v>
      </c>
      <c r="F32" s="19">
        <f>1955000+50000</f>
        <v>2005000</v>
      </c>
      <c r="G32" s="20">
        <f>162916*6+2+50000</f>
        <v>1027498</v>
      </c>
      <c r="H32" s="21">
        <f>G32/F32*100</f>
        <v>51.246783042394014</v>
      </c>
      <c r="I32" s="18">
        <v>100000</v>
      </c>
      <c r="J32" s="18">
        <v>100000</v>
      </c>
      <c r="K32" s="1">
        <v>0</v>
      </c>
      <c r="L32" s="22">
        <f>K32/J32*100</f>
        <v>0</v>
      </c>
      <c r="M32" s="23"/>
      <c r="N32" s="24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15" s="12" customFormat="1" ht="18.75" customHeight="1">
      <c r="A33" s="83" t="s">
        <v>14</v>
      </c>
      <c r="B33" s="16">
        <v>921</v>
      </c>
      <c r="C33" s="16">
        <v>92109</v>
      </c>
      <c r="D33" s="26" t="s">
        <v>11</v>
      </c>
      <c r="E33" s="18">
        <v>1450000</v>
      </c>
      <c r="F33" s="18">
        <f>1450000+50000+20000</f>
        <v>1520000</v>
      </c>
      <c r="G33" s="1">
        <f>120833*6+20000+50000</f>
        <v>794998</v>
      </c>
      <c r="H33" s="22">
        <f>G33/F33*100</f>
        <v>52.302499999999995</v>
      </c>
      <c r="I33" s="18">
        <v>50000</v>
      </c>
      <c r="J33" s="18">
        <v>50000</v>
      </c>
      <c r="K33" s="1">
        <f>35000+14820</f>
        <v>49820</v>
      </c>
      <c r="L33" s="22">
        <f>K33/J33*100</f>
        <v>99.64</v>
      </c>
      <c r="M33" s="27"/>
      <c r="N33" s="13"/>
      <c r="O33" s="13"/>
    </row>
    <row r="34" spans="1:14" s="12" customFormat="1" ht="15.75" customHeight="1">
      <c r="A34" s="72" t="s">
        <v>16</v>
      </c>
      <c r="B34" s="16">
        <v>921</v>
      </c>
      <c r="C34" s="16">
        <v>92110</v>
      </c>
      <c r="D34" s="26" t="s">
        <v>13</v>
      </c>
      <c r="E34" s="18">
        <v>975000</v>
      </c>
      <c r="F34" s="18">
        <f>975000+10000</f>
        <v>985000</v>
      </c>
      <c r="G34" s="1">
        <f>81250*6+10000</f>
        <v>497500</v>
      </c>
      <c r="H34" s="21">
        <f>G34/F34*100</f>
        <v>50.50761421319797</v>
      </c>
      <c r="I34" s="18">
        <v>57000</v>
      </c>
      <c r="J34" s="18">
        <v>57000</v>
      </c>
      <c r="K34" s="1">
        <f>7000+6500</f>
        <v>13500</v>
      </c>
      <c r="L34" s="22">
        <f>K34/J34*100</f>
        <v>23.684210526315788</v>
      </c>
      <c r="M34" s="27"/>
      <c r="N34" s="13"/>
    </row>
    <row r="35" spans="1:14" s="12" customFormat="1" ht="18" customHeight="1">
      <c r="A35" s="83" t="s">
        <v>18</v>
      </c>
      <c r="B35" s="16">
        <v>921</v>
      </c>
      <c r="C35" s="16">
        <v>92118</v>
      </c>
      <c r="D35" s="17" t="s">
        <v>29</v>
      </c>
      <c r="E35" s="18">
        <v>1060000</v>
      </c>
      <c r="F35" s="18">
        <f>1060000+20000</f>
        <v>1080000</v>
      </c>
      <c r="G35" s="1">
        <f>88333*6+20000</f>
        <v>549998</v>
      </c>
      <c r="H35" s="22">
        <f>G35/F35*100</f>
        <v>50.92574074074074</v>
      </c>
      <c r="I35" s="18">
        <v>0</v>
      </c>
      <c r="J35" s="18">
        <v>0</v>
      </c>
      <c r="K35" s="1">
        <v>0</v>
      </c>
      <c r="L35" s="22">
        <v>0</v>
      </c>
      <c r="M35" s="27"/>
      <c r="N35" s="28"/>
    </row>
    <row r="36" spans="1:15" s="12" customFormat="1" ht="15.75" customHeight="1">
      <c r="A36" s="29"/>
      <c r="B36" s="29"/>
      <c r="C36" s="29"/>
      <c r="D36" s="30"/>
      <c r="E36" s="31"/>
      <c r="F36" s="31"/>
      <c r="G36" s="32"/>
      <c r="H36" s="21"/>
      <c r="I36" s="31"/>
      <c r="J36" s="31"/>
      <c r="K36" s="32"/>
      <c r="L36" s="33"/>
      <c r="M36" s="27"/>
      <c r="O36" s="13"/>
    </row>
    <row r="37" spans="1:15" s="12" customFormat="1" ht="35.25" customHeight="1">
      <c r="A37" s="29"/>
      <c r="B37" s="29"/>
      <c r="C37" s="34"/>
      <c r="D37" s="35" t="s">
        <v>42</v>
      </c>
      <c r="E37" s="91">
        <v>0</v>
      </c>
      <c r="F37" s="91">
        <f>SUM(F39)</f>
        <v>21000</v>
      </c>
      <c r="G37" s="92">
        <f aca="true" t="shared" si="1" ref="G37:L37">SUM(G39)</f>
        <v>21000</v>
      </c>
      <c r="H37" s="93">
        <f t="shared" si="1"/>
        <v>100</v>
      </c>
      <c r="I37" s="91">
        <f t="shared" si="1"/>
        <v>0</v>
      </c>
      <c r="J37" s="91">
        <f t="shared" si="1"/>
        <v>4000</v>
      </c>
      <c r="K37" s="92">
        <f t="shared" si="1"/>
        <v>0</v>
      </c>
      <c r="L37" s="93">
        <f t="shared" si="1"/>
        <v>0</v>
      </c>
      <c r="M37" s="27"/>
      <c r="O37" s="13"/>
    </row>
    <row r="38" spans="1:14" s="12" customFormat="1" ht="15.75" customHeight="1">
      <c r="A38" s="29"/>
      <c r="B38" s="29"/>
      <c r="C38" s="36"/>
      <c r="D38" s="37"/>
      <c r="E38" s="94"/>
      <c r="F38" s="94"/>
      <c r="G38" s="95"/>
      <c r="H38" s="96"/>
      <c r="I38" s="97"/>
      <c r="J38" s="97"/>
      <c r="K38" s="98"/>
      <c r="L38" s="99"/>
      <c r="M38" s="27"/>
      <c r="N38" s="28"/>
    </row>
    <row r="39" spans="1:14" s="12" customFormat="1" ht="22.5" customHeight="1">
      <c r="A39" s="29">
        <v>1</v>
      </c>
      <c r="B39" s="29">
        <v>921</v>
      </c>
      <c r="C39" s="29">
        <v>92110</v>
      </c>
      <c r="D39" s="30" t="s">
        <v>13</v>
      </c>
      <c r="E39" s="31">
        <v>0</v>
      </c>
      <c r="F39" s="31">
        <v>21000</v>
      </c>
      <c r="G39" s="32">
        <v>21000</v>
      </c>
      <c r="H39" s="38">
        <f>G39/F39*100</f>
        <v>100</v>
      </c>
      <c r="I39" s="31">
        <v>0</v>
      </c>
      <c r="J39" s="31">
        <v>4000</v>
      </c>
      <c r="K39" s="32">
        <v>0</v>
      </c>
      <c r="L39" s="33">
        <f>K39/J39*100</f>
        <v>0</v>
      </c>
      <c r="M39" s="27"/>
      <c r="N39" s="28"/>
    </row>
    <row r="40" spans="1:14" s="12" customFormat="1" ht="15.75" customHeight="1">
      <c r="A40" s="29"/>
      <c r="B40" s="29"/>
      <c r="C40" s="39"/>
      <c r="D40" s="40"/>
      <c r="E40" s="41"/>
      <c r="F40" s="41"/>
      <c r="G40" s="42"/>
      <c r="H40" s="43"/>
      <c r="I40" s="41"/>
      <c r="J40" s="41"/>
      <c r="K40" s="42"/>
      <c r="L40" s="44"/>
      <c r="M40" s="27"/>
      <c r="N40" s="28"/>
    </row>
    <row r="41" spans="1:13" s="12" customFormat="1" ht="15">
      <c r="A41" s="45"/>
      <c r="B41" s="46"/>
      <c r="C41" s="46"/>
      <c r="D41" s="47"/>
      <c r="E41" s="48"/>
      <c r="F41" s="48"/>
      <c r="G41" s="49"/>
      <c r="H41" s="50"/>
      <c r="I41" s="48"/>
      <c r="J41" s="48"/>
      <c r="K41" s="49"/>
      <c r="L41" s="51"/>
      <c r="M41" s="27"/>
    </row>
    <row r="42" spans="1:13" ht="12.75">
      <c r="A42" s="52"/>
      <c r="B42" s="52"/>
      <c r="C42" s="52"/>
      <c r="D42" s="52"/>
      <c r="E42" s="52"/>
      <c r="F42" s="52"/>
      <c r="G42" s="53"/>
      <c r="H42" s="52"/>
      <c r="I42" s="52"/>
      <c r="J42" s="52"/>
      <c r="K42" s="52"/>
      <c r="L42" s="52"/>
      <c r="M42" s="54"/>
    </row>
    <row r="43" spans="1:13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4"/>
    </row>
    <row r="44" spans="1:12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</sheetData>
  <sheetProtection/>
  <mergeCells count="13">
    <mergeCell ref="I7:J7"/>
    <mergeCell ref="K7:K8"/>
    <mergeCell ref="L7:L8"/>
    <mergeCell ref="A3:L3"/>
    <mergeCell ref="A6:A8"/>
    <mergeCell ref="B6:B8"/>
    <mergeCell ref="C6:C8"/>
    <mergeCell ref="D6:D8"/>
    <mergeCell ref="E6:H6"/>
    <mergeCell ref="I6:L6"/>
    <mergeCell ref="E7:F7"/>
    <mergeCell ref="G7:G8"/>
    <mergeCell ref="H7:H8"/>
  </mergeCells>
  <printOptions/>
  <pageMargins left="0.3937007874015748" right="0.3937007874015748" top="0.3937007874015748" bottom="0.34" header="0.5118110236220472" footer="0.17"/>
  <pageSetup firstPageNumber="207" useFirstPageNumber="1" horizontalDpi="600" verticalDpi="600" orientation="landscape" paperSize="9" r:id="rId1"/>
  <headerFooter alignWithMargins="0">
    <oddFooter>&amp;C&amp;P</oddFooter>
  </headerFooter>
  <ignoredErrors>
    <ignoredError sqref="H27 H12 H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Ewa Wypych</cp:lastModifiedBy>
  <cp:lastPrinted>2010-08-28T09:44:20Z</cp:lastPrinted>
  <dcterms:created xsi:type="dcterms:W3CDTF">2004-02-17T10:57:28Z</dcterms:created>
  <dcterms:modified xsi:type="dcterms:W3CDTF">2010-08-28T09:44:22Z</dcterms:modified>
  <cp:category/>
  <cp:version/>
  <cp:contentType/>
  <cp:contentStatus/>
</cp:coreProperties>
</file>