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4" sheetId="1" r:id="rId1"/>
  </sheets>
  <definedNames>
    <definedName name="_xlnm.Print_Titles" localSheetId="0">'Arkusz4'!$5:$8</definedName>
  </definedNames>
  <calcPr fullCalcOnLoad="1"/>
</workbook>
</file>

<file path=xl/sharedStrings.xml><?xml version="1.0" encoding="utf-8"?>
<sst xmlns="http://schemas.openxmlformats.org/spreadsheetml/2006/main" count="566" uniqueCount="506">
  <si>
    <t xml:space="preserve">Organizacje wymienione w pkt.2.1  do 2.12 realizowały następujące zadania z zakresu turystyki:                                                               - organizacja zajęć rekreacyjno-krajoznawczych                                              - organizacja wycieczek autokarowych                                                        - remont, modernizacja i korekta miejskich szlaków turystycznych                                                                                  - nauka jazdy na nartach                                                              - organizacja imprez krajoznawczych                                                                                                        - organizacja radów turystyki kwalifikowanej.                                                      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</si>
  <si>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</si>
  <si>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</si>
  <si>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</si>
  <si>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</si>
  <si>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</si>
  <si>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</si>
  <si>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</si>
  <si>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</si>
  <si>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</si>
  <si>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</si>
  <si>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</si>
  <si>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</si>
  <si>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</si>
  <si>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</si>
  <si>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</si>
  <si>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5.</t>
  </si>
  <si>
    <t xml:space="preserve"> - Zespołu Szkół Katolickich Diecezji Kieleckiej</t>
  </si>
  <si>
    <t xml:space="preserve"> - Zespołu Szkół Społecznych Świętokrzyskiego Społecznego Towarzystwa Oświatowego</t>
  </si>
  <si>
    <t xml:space="preserve"> - Prywatne Przedszkole im. Kardynała Pietro Marcellino Corradini</t>
  </si>
  <si>
    <t xml:space="preserve"> - Prywatne Przedszkole im.Kubusia Puchatka</t>
  </si>
  <si>
    <t xml:space="preserve"> - Gimnazjum Językowe Kolegium Szkół Prywatnych</t>
  </si>
  <si>
    <t xml:space="preserve"> - Niepubliczne gimnazja Stowarzyszenia na Rzecz Aktywizacji Zawodowej i Pomocy Socjalnej Młodzieży</t>
  </si>
  <si>
    <t>- Zespół Szkół Katolickich Diecezji Kieleckiej (Katolickie Gimnazjum im. Św. Stanisława Kostki)</t>
  </si>
  <si>
    <t>- Zespół Szkół Sióstr Nazaretanek im. Św. Jadwigi Królowej (Gimnazjum  im. Św. Jadwigi Królowej)</t>
  </si>
  <si>
    <t xml:space="preserve">Organizacje wymienione w pkt 8.1 - 8.9 realizowały następujące zadania z zakresu ochrony i promocji zdrowia:                                                                                                                                                                                      </t>
  </si>
  <si>
    <t xml:space="preserve"> - Prywatna Szkoła Podstawowa Nr 2 Kolegium Szkół Prywatnych</t>
  </si>
  <si>
    <t xml:space="preserve"> - Niepubliczne Przedszkole Zgromadzenia Sióstr  Miłosierdzia Św.Wincentego a Paulo</t>
  </si>
  <si>
    <t xml:space="preserve"> - Zespół Szkół Społecznych Świętokrzyskiego Społecznego Towarzystwa Oświatowego</t>
  </si>
  <si>
    <t>Dotacje celowe z budżetu na finansowanie lub dofinansowanie zadań zleconych do realizacji stowarzyszeniom z zakresu profilaktyki i przeciwdziałania patologiom społecznym/wybór w trybie ustawy z dnia 24 kwietnia 2003r. o działalności pożytku publicznego i o wolontariacie/ w tym:</t>
  </si>
  <si>
    <t xml:space="preserve">Organizacje wymienione w pkt 9.1 - 9.5 realizowały następujące zadania z zakresu profilaktyki i przeciwdziałania patologiom społecznym:                                                                                                                  </t>
  </si>
  <si>
    <t>*Prowadzenie zajęć terapeutycznych dla uczestników hostelu (osób uzależnionych od narkotyków) po ukończonej terapii.</t>
  </si>
  <si>
    <t xml:space="preserve">Organizacje wymienione w pkt. 10.1  do 10.28 realizowały następujące zadania z zakresu profilaktyki i przeciwdziałania patologiom społecznym:  </t>
  </si>
  <si>
    <t>*Organizacja czasu wolnego dla dzieci i młodzieży z terenu Miasta Kielce, oraz spotkań integracyjno-profilaktycznych w społecznościach  osiedlowych</t>
  </si>
  <si>
    <t>Dotacje celowe dla niepublicznych ośrodków wsparcia dziennego /wybór w trybie ustawy z dnia 12 marca 2004r. o pomocy społecznej/,  w tym:</t>
  </si>
  <si>
    <t xml:space="preserve"> - dla osób z zaburzeniami psychicznymi</t>
  </si>
  <si>
    <t xml:space="preserve"> - dla młodzieży</t>
  </si>
  <si>
    <t>Dotacje celowe na realizację zadań z zakresu rehabilitacji osób niepełnosprawnych, zleconych do wykonania organizacjom pozarządowym /wybór organizacji w trybie ustawy z dnia 24 kwietnia 2003r. o działalności pożytku publicznego i o wolontariacie</t>
  </si>
  <si>
    <t>Organizacje wymienione w pkt 16.1 do 16.17 realizowały następujące zadania z zakresu kultury i ochrony dziedzictwa narodowego:</t>
  </si>
  <si>
    <t>Dotacje celowe z budżetu na finansowanie lub dofinansowanie zadań z zakresu ochrony i opieki nad zabytkami zleconych do realizacji stowarzyszeniom /wybór w trybie ustawy z dnia 24 kwietnia 2003r. o działalności pożytku publicznego i o wolontariacie/, w tym:</t>
  </si>
  <si>
    <t>Dotacje celowe z budżetu na finansowanie lub dofinansowanie zadań zleconych do realizacji stowarzyszeniom z zakresu turystyki /wybór w trybie ustawy z dnia 24 kwietnia 2003r. o działalności pożytku publicznego i o wolontariacie/ w tym:</t>
  </si>
  <si>
    <t xml:space="preserve">Organizacje wymienione w pkt 18.1 do 18.42 realizowały zadania z zakresu kultury fizycznej i sportu w zakresie:               - prowadzenie szkolenia sportowego dla dzieci i młodzieży oraz sportowców niepełnosprawnych w ramach oraz poza współzawodnictwem sportowym,                                                    -organizacja i udział sportowców  w lokalnym, makroregionalnym, krajowym i międzynarodowym współzawodnictwie sportowym,
- organizacja i udział dzieci i młodzieży uzdolnionej sportowo w zajęciach organizowanych w okresie lata,
</t>
  </si>
  <si>
    <t xml:space="preserve"> - I Prywatne Liceum Ogólnokształcące dla Dorosłych przy Powszechnym Ruchu Oświatowym „PRO-FIL”Sp. z o.o.</t>
  </si>
  <si>
    <t xml:space="preserve"> - I Prywatne Liceum Ogólnokształcące przy Kolegium Szkół Prywatnych</t>
  </si>
  <si>
    <t>- Licea Ogólnokształcące dla Dorosłych przy PROFESJA Centrum Kształcenia Kadr Spółka z o.o.</t>
  </si>
  <si>
    <t xml:space="preserve"> - Licea Ogólnokształcące przy Zespole Szkół  dla Młodzieży i Dorosłych Centrum Kształcenia AWANS</t>
  </si>
  <si>
    <t>- Licea Ogólnokształcące w Zespole Szkół Prywatnych dla Dorosłych „MONOLIT”</t>
  </si>
  <si>
    <t>- Prywatne Liceum Ogólnokształcące dla Dorosłych Lidia Szydłowska</t>
  </si>
  <si>
    <t>-  Licea Ogólnokształcące dla Dorosłych przy Centrum Edukacji Młodzieży i Dorosłych im.M.Reja</t>
  </si>
  <si>
    <t>- Uzupełniające Liceum Ogólnokształcące dla Dorosłych Danuta Szczerek</t>
  </si>
  <si>
    <t>-  Prywatne Licea Ogólnokształcące Artur Obara</t>
  </si>
  <si>
    <t>-  Zaoczne Licea Ogólnokształcące "COSINUS" Sp. z o.o.</t>
  </si>
  <si>
    <t xml:space="preserve"> - Licea Ogólnokształcące dla Dorosłych przy Centrum Oświatowo – Wychowawczym „EDUKACJA”</t>
  </si>
  <si>
    <t xml:space="preserve"> - Prywatne Uzupełniające Liceum Ogólnokształcące "Wiedza" przy Zespole Prywatnych  Szkół „WIEDZA”</t>
  </si>
  <si>
    <t xml:space="preserve"> - Uzupełniające Liceum Ogólnokształcące dla Dorosłych przy Zespole Szkół Zakładu Doskonalenia Zawodowego</t>
  </si>
  <si>
    <t>- Liceum Ogólnokształcące  im. św. Jadwigi Królowej</t>
  </si>
  <si>
    <t>- Katolickie Liceum Ogólnokształcące  im. św. Stanisława Kostki</t>
  </si>
  <si>
    <t xml:space="preserve"> - Licea Profilowane w Zespole Szkół Zakładu  Doskonalenia Zawodowego</t>
  </si>
  <si>
    <t xml:space="preserve"> - Szkoły zawodowe przy Centrum Kształcenia Budowlanych "ZGODA”</t>
  </si>
  <si>
    <t xml:space="preserve"> - Szkoły zawodowe przy Centrum  Kształcenia Dorosłych „PROMOTOR”</t>
  </si>
  <si>
    <t xml:space="preserve"> - Elitarne Studium Służb Ochrony "DELTA"</t>
  </si>
  <si>
    <t xml:space="preserve"> - Szkoły zawodowe przy Powszechnym Ruchu Oświatowym "PRO-FIL"Sp z o.o.</t>
  </si>
  <si>
    <t xml:space="preserve"> - Szkoły Zawodowe przy "PROFESJA" Centrum Kształcenia Kadr  Sp z o.o. </t>
  </si>
  <si>
    <t xml:space="preserve"> - Szkoły zawodowe przy Zespole Szkół dla Młodzieży i Dorosłych Centrum Kształcenia AWANS</t>
  </si>
  <si>
    <t xml:space="preserve"> - Policealna Szkoła w Zespole Szkół Prywatnych dla Dorosłych „MONOLIT”  Agnieszka Zawierucha</t>
  </si>
  <si>
    <t xml:space="preserve"> - Niepubliczna Zasadnicza Szkoła Zawodowa Stowarzyszenia na Rzecz Aktywizacji Zawodowej  i Pomocy Socjalnej Młodzieży</t>
  </si>
  <si>
    <t>- Niepubliczne Technikum Zawodowe Świętokrzyskiego  Stowarzyszenia na Rzecz Aktywizacji Zawodowej i Pomocy Młodzieży</t>
  </si>
  <si>
    <t xml:space="preserve"> - Policealna Szkoła Centrum Nauki i Biznesu"ŻAK"</t>
  </si>
  <si>
    <t xml:space="preserve"> - Policealne szkoły zawodowe Akademii Zdrowia </t>
  </si>
  <si>
    <t xml:space="preserve"> - Szkoły zawodowe przy  Kieleckim Centrum Kształcenia „BUDOWLANKA”  Sp. z o.o.</t>
  </si>
  <si>
    <t>- Policealne Studium Detektywów  i Pracowników Ochrony "OCHRONIARZ"</t>
  </si>
  <si>
    <t xml:space="preserve"> - Szkoły zawodowe przy Lokalnym Centrum Edukacji "Omega"</t>
  </si>
  <si>
    <t>- Szkoły zawodowe Lidia Szydłowska</t>
  </si>
  <si>
    <t>- Policealna Szkoła Zawodowa Europejskiej Akademii Zdrowia i Urody Praha Centrum Kształcenia Horrem</t>
  </si>
  <si>
    <t>- Prywatna Szkoła Policealna dla Dorosłych Danuta Szczerek</t>
  </si>
  <si>
    <t xml:space="preserve"> - Szkoły zawodowe"UNIWEREK"  Artur Obara</t>
  </si>
  <si>
    <r>
      <t xml:space="preserve">- </t>
    </r>
    <r>
      <rPr>
        <i/>
        <sz val="9"/>
        <rFont val="Times New Roman"/>
        <family val="1"/>
      </rPr>
      <t>Szkoły zawodowe Kieleckiego Społecznego  Towarzystwa Pedagogiczno -Oświatowego</t>
    </r>
  </si>
  <si>
    <t xml:space="preserve"> - Szkoły zawodowe przy Towaryzstwie Edukacji Bankowej S.A.</t>
  </si>
  <si>
    <t>- Szkoła Kosmetyczna Akademie Prentki Sp. z o.o.</t>
  </si>
  <si>
    <t xml:space="preserve">- Szkoła Policealna Towarzystwa Wiedzy Powszechnej </t>
  </si>
  <si>
    <t>-  Szkoły zawodowe "COSINUS" Sp. z o.o.</t>
  </si>
  <si>
    <t xml:space="preserve"> - Zaoczne Technikum Uzupełniające dla Dorosłych Centrum Oświatowo-Wychowawcze „EDUKACJA”</t>
  </si>
  <si>
    <t>- Prywatne Technikum Uzupełniające w Zespole Prywatnych Szkół  „WIEDZA”</t>
  </si>
  <si>
    <t xml:space="preserve"> - Szkoły zawodowe przy Zespole Szkół Zakładu Doskonalenia Zawodowego</t>
  </si>
  <si>
    <t>-  Specjalny Ośrodek Wychowawczy im. Matki Kolumby Białeckiej</t>
  </si>
  <si>
    <t xml:space="preserve"> - Ośrodek Rehabilitacyjno- Edukacyjno-Terapeutyczno- Wychowawczy dla Dzieci i Młodzieży z Autyzmem</t>
  </si>
  <si>
    <t xml:space="preserve"> - Ośrodek Rehabilitacyjno- Edukacyjno-Wychowawczy Polskiego Stowarzyszenia Na rzecz Osób z Upośledzeniem Umysłowym Koło </t>
  </si>
  <si>
    <t>Oddziały przedszkolne w szkołach podstawowych 
w tym:</t>
  </si>
  <si>
    <t>L.p.</t>
  </si>
  <si>
    <t>Dz.</t>
  </si>
  <si>
    <t>Rozdz.</t>
  </si>
  <si>
    <t>Podmiot otrzymujący dotację</t>
  </si>
  <si>
    <t>Dotacja podmiotowa</t>
  </si>
  <si>
    <t>Dotacja celowa</t>
  </si>
  <si>
    <t>Plan</t>
  </si>
  <si>
    <t>Wykonanie</t>
  </si>
  <si>
    <t>OGÓŁEM</t>
  </si>
  <si>
    <t>A. ZADANIA GMINY</t>
  </si>
  <si>
    <t>1.</t>
  </si>
  <si>
    <t>2.</t>
  </si>
  <si>
    <t>B. ZADANIA POWIATU</t>
  </si>
  <si>
    <t>%           /7:6/</t>
  </si>
  <si>
    <t>%          /11:10/</t>
  </si>
  <si>
    <t>MIASTO KIELCE</t>
  </si>
  <si>
    <t>I. Zadania własne</t>
  </si>
  <si>
    <t>na początek roku 2010</t>
  </si>
  <si>
    <t>po zmianach na 30.06.2010r.</t>
  </si>
  <si>
    <t xml:space="preserve"> I. Zadania własne</t>
  </si>
  <si>
    <t>Osoby fizyczne prowadzące dzialalność gospodarczą</t>
  </si>
  <si>
    <t>Uczniowski Klub Sportowy 25 Kielce</t>
  </si>
  <si>
    <t>Świętokrzyskie Towarzystwo Pomocy Osobom Niepełnosprawnym</t>
  </si>
  <si>
    <t>Polskie Towarzystwo Schronisk Młodzieżowych Oddział Świętokrzyski</t>
  </si>
  <si>
    <t>Związek Harcerstwa Polskiego Hufiec Kielce Południe</t>
  </si>
  <si>
    <t>Zwiazek Harcerstwa Polskiego Hufiec Kielce Miasto</t>
  </si>
  <si>
    <t>Świętokrzyskie Stowarzyszenie Dziedzictwa Przemysłowego</t>
  </si>
  <si>
    <t>Polskie Towarzystwo Turystyczno-Krajoznawcze Oddział Świętokrzyski w Kielcach</t>
  </si>
  <si>
    <t>Stowarzyszenie "Nadzieja Rodzinie"</t>
  </si>
  <si>
    <t>Stowarzyszenie Ziemia Świętokrzyska</t>
  </si>
  <si>
    <t>Środki nierozdysponowane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</si>
  <si>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</si>
  <si>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</si>
  <si>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</si>
  <si>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</si>
  <si>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</si>
  <si>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</si>
  <si>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</si>
  <si>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</si>
  <si>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</si>
  <si>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</si>
  <si>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</si>
  <si>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</si>
  <si>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</si>
  <si>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Szkoły podstawowe niepubliczne
 w tym:</t>
  </si>
  <si>
    <t>Przedszkola
w tym:</t>
  </si>
  <si>
    <t>Gimnazja niepubliczne
 w tym:</t>
  </si>
  <si>
    <t xml:space="preserve">Gimnazja publiczne  
w tym: </t>
  </si>
  <si>
    <t>Dotacje celowe z budżetu na finansowanie lub dofinansowanie zadań zleconych do realizacji stowarzyszeniom z zakresu ochrony i promocji zdrowia/wybór w trybie ustawy z dnia 24 kwietnia 2003r. o działalności pożytku publicznego i o wolontariacie/ w tym:</t>
  </si>
  <si>
    <t>PCK Zarząd Okręgowy</t>
  </si>
  <si>
    <t>Stowarzyszenie HDK RP</t>
  </si>
  <si>
    <t xml:space="preserve">ZHP Komenda Hufca </t>
  </si>
  <si>
    <t>Świętokrzyski Klub AMAZONKI</t>
  </si>
  <si>
    <t>Stowarzyszenie Mężczyzn z Chorobami Prostaty GLADIATOR</t>
  </si>
  <si>
    <t>Polskie Stowarzyszenie Diabetyków Oddział Rejonowy Kielce</t>
  </si>
  <si>
    <t>Świętokrzyskie Stowarzyszenie Pomocy Dzieciom, Młodzieży, Dorosłym z Cukrzycą i innymi Schorzeniami</t>
  </si>
  <si>
    <t>Caritas Diecezji kieleckiej</t>
  </si>
  <si>
    <t>Katolickie Hospicjum Domowe dla dzieci i Dorosłych im. Św. Franciszka z Asyżu</t>
  </si>
  <si>
    <t>*propagowanie honorowego krwiodawstwa,</t>
  </si>
  <si>
    <t>*upowszechnianie zasad udzielania pierwszej pomocy i ratownictwa medycznego w środowiskach przedszkolnych i szkolnych,</t>
  </si>
  <si>
    <t>*promocja zdrowia w ramach programu skracania wzrostowej tendencji zachorowalności i umieralności z powodu raka gruczołu piersiowego,</t>
  </si>
  <si>
    <t xml:space="preserve"> *promocja zdrowia w ramach programu skracania wzrostowej tendencji zachorowalności i umieralności z powodu raka prostaty,</t>
  </si>
  <si>
    <t>*promocja zdrowia w ramach zapobiegania cukrzycy,</t>
  </si>
  <si>
    <t>*udzielanie opieki paliatywnej osobom nieuleczalnie i przewlekle chorym.</t>
  </si>
  <si>
    <t>3.1</t>
  </si>
  <si>
    <t>3.2</t>
  </si>
  <si>
    <t>3.3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</si>
  <si>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</si>
  <si>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</si>
  <si>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</si>
  <si>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</si>
  <si>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</si>
  <si>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</si>
  <si>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</si>
  <si>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</si>
  <si>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</si>
  <si>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</si>
  <si>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</si>
  <si>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</si>
  <si>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</si>
  <si>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</si>
  <si>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</si>
  <si>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</si>
  <si>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</si>
  <si>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</si>
  <si>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</si>
  <si>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Stowarzyszeie PROREW</t>
  </si>
  <si>
    <t>Świętokrzyski Oddział Regionalny Stowarzyszenia "Monar"</t>
  </si>
  <si>
    <t>Stowarzyszenie "Arka Nadziei"</t>
  </si>
  <si>
    <t>Oratorium Świętokrzyskie Św. Jana Bosko</t>
  </si>
  <si>
    <t>*Prowadzenie zajęć dla członków rodzin osób uzależnionych od narkotyków</t>
  </si>
  <si>
    <t>*Prowadzenie punktu konsultacyjnego dla osób uzależnionych i eksperymentujących z narkotykami oraz członków ich rodzin.</t>
  </si>
  <si>
    <t>*Realizowanie programów i warsztatów profilaktycznych w zakresie przeciwdziałania narkomanii na terenie kieleckich szkół.</t>
  </si>
  <si>
    <t>*Integracja międzypokoleniowa jako profilaktyka narkomanii</t>
  </si>
  <si>
    <t>*Realizacja programów wspomagających proces terapeutyczny i rehabilitacyjny dla osób uzależnionych od narkotyków.</t>
  </si>
  <si>
    <t>* Realizowanie programów i warsztatów profilaktycznych w zakresie przeciwdziałania narkomanii na terenie kieleckich szkół.</t>
  </si>
  <si>
    <t>9.1</t>
  </si>
  <si>
    <t>9.2</t>
  </si>
  <si>
    <t>9.3</t>
  </si>
  <si>
    <t>9.4</t>
  </si>
  <si>
    <t>9.5</t>
  </si>
  <si>
    <t>Dotacje celowe z budżetu na finansowanie lub dofinansowanie zadań zleconych do realizacji stowarzyszeniom z zakresu profilaktyki i przeciwdziałania patologiom społecznym /wybór w trybie ustawy z dnia 24 kwietnia 2003r. o działalności pożytku publicznego i o wolontariacie/ w tym:</t>
  </si>
  <si>
    <t>CARITAS Diecezji Kieleckiej</t>
  </si>
  <si>
    <t>Ośrodek Fundacji „Światło-Życie”  w Kielcach</t>
  </si>
  <si>
    <t>Fundacja Gospodarcza Św. Brata Alberta w Kielcach</t>
  </si>
  <si>
    <t>Kielecki Klub Jeździecki MAAG</t>
  </si>
  <si>
    <t>Kieleckie Stowarzyszenie Sportowe - Kielce</t>
  </si>
  <si>
    <t>Koło Kieleckie Towarzystwa Pomocy im. Św. Brata Alberta</t>
  </si>
  <si>
    <t>Kielecki Klub Lekkoatletyczny</t>
  </si>
  <si>
    <t>Młodzieżowy Klub Koszykówki MKK/MDK Kielce</t>
  </si>
  <si>
    <t>Ognisko Wychowawcze</t>
  </si>
  <si>
    <t>Oratorium Świętokrzyskie Świętego Jana Bosko</t>
  </si>
  <si>
    <t>Uczniowski Ludowy Klub Sportowy GULIWER</t>
  </si>
  <si>
    <t>Stowarzyszenie Rodziców i Przyjaciół Wspierających Integrację przy ZSO Integracyjnych Nr 4 "Szansa Dzieciom"</t>
  </si>
  <si>
    <t>Polskie Stowarzyszenie Na Rzecz Osób z Upośledzeniem Umysłowym Koło w Kielcach</t>
  </si>
  <si>
    <t>Stowarzyszenie „Arka Nadziei”</t>
  </si>
  <si>
    <t>Stowarzyszenie „Nadzieja Rodzinie”</t>
  </si>
  <si>
    <t>Stowarzyszenie Lokalne SALOS CORTILE - KIELCE</t>
  </si>
  <si>
    <t>Stowarzyszenie Na Rzecz Rozwoju Rodziny „SZANSA”</t>
  </si>
  <si>
    <t>Stowarzyszenie PROREW</t>
  </si>
  <si>
    <t>Stowarzyszenie Rozwoju Osiedla Niewachlów</t>
  </si>
  <si>
    <t>Świętokrzyski Klub Abstynentów „RAJ”</t>
  </si>
  <si>
    <t>Świętokrzyski Parafialny Klub Sportowy „RODZINA”</t>
  </si>
  <si>
    <t>Uczniowski Klub Sportowy „ZALEW KIELCE”</t>
  </si>
  <si>
    <t>Związek Harcerstwa Polskiego Hufiec Kielce - Miasto</t>
  </si>
  <si>
    <t>Związek Harcerstwa Polskiego Hufiec Kielce - Południe</t>
  </si>
  <si>
    <t>Katolicki Międzyszkolny Klub Szachowy "Victoria"</t>
  </si>
  <si>
    <t>Polski Czerwony Krzyż Świętokrzyski Zarząd Okręgowy</t>
  </si>
  <si>
    <t>Stowarzyszenie Piłki Ręcznej "Polonica"</t>
  </si>
  <si>
    <t>Stowarzyszenie Pomocni w Drodze Rafael</t>
  </si>
  <si>
    <t xml:space="preserve"> *realizowanie programów i warsztatów profilaktycznych dla dzieci i młodzieży na terenie miasta Kielce, w kieleckich szkołach, klubach sportowych, organizacjach i klubach młodzieżowych, świetlicach socjoterapeutycznych i środowiskowych, ogniskach wychowawczych, ośrodkach socjoterapii,</t>
  </si>
  <si>
    <t xml:space="preserve">  *prowadzenie na terenie miasta Kielce: ośrodków kompleksowego wsparcia socjalnego, schronisk, noclegowni, ośrodków interwencji kryzysowej, punktow konsultacyjnych, klubów integracji społecznej,całodobowego pogotowia głodowego</t>
  </si>
  <si>
    <t>*działania skierowane do środowisk abstynenckich,</t>
  </si>
  <si>
    <t xml:space="preserve">*organizacja zimowego wypoczynku dla dzici i młodzieży, 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</si>
  <si>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</si>
  <si>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</si>
  <si>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</si>
  <si>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</si>
  <si>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</si>
  <si>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</si>
  <si>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</si>
  <si>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</si>
  <si>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</si>
  <si>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</si>
  <si>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</si>
  <si>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</si>
  <si>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</si>
  <si>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</si>
  <si>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</si>
  <si>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</si>
  <si>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</si>
  <si>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</si>
  <si>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</si>
  <si>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</si>
  <si>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</si>
  <si>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</si>
  <si>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</si>
  <si>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</si>
  <si>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</si>
  <si>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</si>
  <si>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</si>
  <si>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</si>
  <si>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</si>
  <si>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Świetokrzyski Zespół Regionalny Koalicji na Rzecz Zdrowia Psychicznego</t>
  </si>
  <si>
    <t>Federacja Stowarzyszeń Kulturotwórczych "Baza Zbożowa"</t>
  </si>
  <si>
    <t>Polskie Stowarzyszenie na Rzecz Osób z Upośledzeniem Umysłowym Koło w Kielcach</t>
  </si>
  <si>
    <t>Kwota niewykorzystana w konkursie</t>
  </si>
  <si>
    <t>11.1</t>
  </si>
  <si>
    <t>11.2</t>
  </si>
  <si>
    <t>11.3</t>
  </si>
  <si>
    <t>11.4</t>
  </si>
  <si>
    <t>Świętokrzykie Towarzystwo Pomocy Niepełnosprawnym /realizacja zadania pn. "Rehabilitacja psychofizyczna osób niepełnosprawnych - hipoterapia"</t>
  </si>
  <si>
    <t>Świętokrzyskie Stowarzyszenie Pomocy Dzieciom, Młodzieży, Dorosłym z Cukrzycą i innymi Schorzeniami /realizacja zadania pn. "Ja i moja choroba na turnusie rehabilitacyjno-wypoczynkowym"/</t>
  </si>
  <si>
    <t>Caritas Diecezji Kieleckiej /realizacja zadania pn. "Pomocna Dłoń - udzielenie opieki paliatywnej osobom nieuleczalnie i przewlekle chorym"/</t>
  </si>
  <si>
    <t>Świętokrzyski Klub "Amazonki" przy Świętokrzyskim Centrum Onkologii /realizacja zadania pn. "Warsztaty psychoterapeutyczne, grupy wsparcia"/</t>
  </si>
  <si>
    <t>Świętokrzyski Klub "Amazonki" przy Świętokrzyskim Centrum Onkologii /realizacja zadania pn. "Rehabilitacja psychofizyczna osób niepełnosprawnych w Świętokrzyskim Klubie Amazonek przy ŚCO w Kielcach"/</t>
  </si>
  <si>
    <t xml:space="preserve">Polskie Stowarzyszenie na Rzecz Osób z Upośledzeniem Umysłowym Koło w Kielcach /realizacja zadania pn. "Rehabilitacja psychofizyczna osób niepełnosprawnych"/ </t>
  </si>
  <si>
    <t>Polskie Stowarzyszenie na Rzecz Osób z Upośledzeniem Umysłowym Koło w Kielcach /realizacja zadania pn. "Doposażenie w sprzęt z zakresu rehabilitacji psychoruchowej centrów i ośrodków wsparcia dla osób niepełnosprawnych"/</t>
  </si>
  <si>
    <t>Polski Związek Niewidomych Okręg Świętokrzyski /realizacja zadania pn. "Organizacja warsztatów psychoterapeutycznych"/</t>
  </si>
  <si>
    <t>Demokratyczna Unia Kobiet Klub w Kielcach /realizacja zadania pn. "Warsztaty psychoterapeutyczne i wspierająco - edukacyjne dla członków rodzin i opiekunów osób niepełnosprawnych"/</t>
  </si>
  <si>
    <t>Kieleckie Stowarzyszenie Chorych na Stwardnienie Rozsiane /realizacja zadania pn. "Turnus rehabilitacyjno- wypoczynkowy"/</t>
  </si>
  <si>
    <t>Świętokrzyskie Stowarzyszenie na Rzecz Osób Niepełnosprawnych "Uśmiech" /realizacja zadania pn. "Turnus rehabilitacyjno - artystyczny połączony z letnim wypoczynkiem dla osób niepełnosprawnych"/</t>
  </si>
  <si>
    <t>Świętokrzyski Zespół Regionalny Koalicji na Rzecz Zdrowia Psychicznego /realizacja zadania pn. "Asysta dla duszy i ciała"/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</si>
  <si>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</si>
  <si>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</si>
  <si>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</si>
  <si>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</si>
  <si>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</si>
  <si>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</si>
  <si>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</si>
  <si>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</si>
  <si>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</si>
  <si>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</si>
  <si>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</si>
  <si>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</si>
  <si>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</si>
  <si>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Dotacje celowe dla niepulicznych ośrodków wsparcia /wybór z trybie ustawy z dnia 12 maraca 2004r. o pomocy społecznej/</t>
  </si>
  <si>
    <t>Świętokrzyski Zespoł Regionalny Koalicji na Rzecz Zdrowia Psychicznego w Kielcach</t>
  </si>
  <si>
    <t xml:space="preserve">Polskie Stowarzyszenie na rzecz Osób z Upośledzeniem Umysłowym Koło w Kielcach </t>
  </si>
  <si>
    <t>13.1</t>
  </si>
  <si>
    <t>13.2</t>
  </si>
  <si>
    <t xml:space="preserve">Dotacja celowa na realizację zadania pilotażowego pod roboczą nazwą „Niepełnosprawni w Środowisku” /wybór w trybie ustawy z dnia 24 kwietnia 2003 r. o działalności pożytku publicznego i o wolontariacie/  </t>
  </si>
  <si>
    <t>Stowarzyszenie Wspierania Dzieci i Młodzieży Uzdolnionej</t>
  </si>
  <si>
    <t>Uczniowski Klub Sportowy „Zalew Kielce”</t>
  </si>
  <si>
    <t>Fundacja "Regionalis"</t>
  </si>
  <si>
    <t>Świętokrzyski Klub Tańca i Tańca Sportowego JUMP</t>
  </si>
  <si>
    <t>Stowarzyszenie "ECCE HOMO"</t>
  </si>
  <si>
    <t>Stowarzyszenie MUSICA HUMANA</t>
  </si>
  <si>
    <t>Kielecki Ochotniczy Szwadron Kawalerii im. 13 Pułku Ułanów Wileńskich</t>
  </si>
  <si>
    <t>Świętokrzyski Uniwersytet III Wieku</t>
  </si>
  <si>
    <t>Stowarzyszenie Przyjaciół Teatru im. S. Żeromskiego</t>
  </si>
  <si>
    <t>Stowarzyszenie Wspólnota Białogon</t>
  </si>
  <si>
    <t>Związek Polskich Artystów Fotografików Okręg Świętokrzyski</t>
  </si>
  <si>
    <t>Świętokrzyskie Stowarzyszenie "Muzyka"</t>
  </si>
  <si>
    <t>Stowarzyszenie im. Jana Karskiego</t>
  </si>
  <si>
    <t>Katolickie Stowarzyszenie "Civitas Christiana"</t>
  </si>
  <si>
    <t>-organizacja imprez, warsztatów i pokazów dla dzieci i młodzieży w ramach akcji zima i akcji lato w mieście,</t>
  </si>
  <si>
    <t>-organizacja koncertów, festynów, przedstawień teatralnych, wystaw, plenerów dla mieszkańców miasta</t>
  </si>
  <si>
    <t xml:space="preserve"> </t>
  </si>
  <si>
    <t>Dotacje celowe z budżetu na finansowanie lub dofinansowanie zadań z zakresu kultury i ochrony dziedzictwa narodowego zleconych do realizacji stowarzyszeniom / wybór w trybie ustawy z dnia 24 kwietnia 2003r. o działalności pożytku publicznego i o wolontariacie/, w tym:</t>
  </si>
  <si>
    <t>92120</t>
  </si>
  <si>
    <t>Stowarzyszenie Ochrony Dziedzictwa Narodowego</t>
  </si>
  <si>
    <t>- konserwacja zabytkowych nagrobków na Cmentarzu Starym Kielcach</t>
  </si>
  <si>
    <t>Organizacja realizowała następujące zadanie z zakresu ochrony i opieki nad zabytkami:</t>
  </si>
  <si>
    <t>Kielecki Klub Piłkarski "Korona"</t>
  </si>
  <si>
    <t>Towarzystwo Sportowe "Piramida"</t>
  </si>
  <si>
    <t>Uczniowski Ludowy Klub Sportowy "Guliwer"</t>
  </si>
  <si>
    <t>Kielecki Klub Karate KYOKUSHIN</t>
  </si>
  <si>
    <t>Miejski Klub Sportowy "Cyclo Korona"</t>
  </si>
  <si>
    <t>Uczniowski Międzyszkolny Klub Sportowy Lafarge Nida Gips (Junior)</t>
  </si>
  <si>
    <t>Klub Sportowy "Stella"</t>
  </si>
  <si>
    <t>Ludowy Klub Sportowy "Orlęta"</t>
  </si>
  <si>
    <t>Parafialny Klub Sportowy "Polonia Białogon"</t>
  </si>
  <si>
    <t>Świętokrzyski Klub Sportowy "Czarnovia"</t>
  </si>
  <si>
    <t>Świętokrzyski Parafialny Klub Sportowy "Rodzina"</t>
  </si>
  <si>
    <t>Klub Sportowy "VIVE"</t>
  </si>
  <si>
    <t>Stowarzyszenie Lokalne Salos Cortile Salezjańskiej Organizacji Sportowej</t>
  </si>
  <si>
    <t xml:space="preserve">Miejski Uczniowski Klub Pływacki "Korona Swim" </t>
  </si>
  <si>
    <t>Klub Sportowy "Fart"</t>
  </si>
  <si>
    <t>Katolicki Międzyszkolny Klub Sportowy "Victoria"</t>
  </si>
  <si>
    <t>Klub Sportowy "Tęcza Społem"</t>
  </si>
  <si>
    <t>Międzyszkolny Uczniowski Klub Sportowy "GEMIK"</t>
  </si>
  <si>
    <t>Uczniowski Ludowy Klub Sportowy "TOP SPIN"</t>
  </si>
  <si>
    <t>Towarzystwo Sportowe "Akwedukt"</t>
  </si>
  <si>
    <t>Uczniowski Klub Sportowy "Zalew"</t>
  </si>
  <si>
    <t>Kielecki Klub Jeździecki</t>
  </si>
  <si>
    <t>Świętokrzyskie Stowarzyszenie Bilardowe</t>
  </si>
  <si>
    <t>Świętokrzyski Klub Tańca i Tańca Sportowego "JUMP"</t>
  </si>
  <si>
    <t>Kieleckie Towarzystwo Motorowe "NOVI"</t>
  </si>
  <si>
    <t>Stowarzyszenie Sportu i Rehabilitacji "START"</t>
  </si>
  <si>
    <t>Wodne Ochotnicze Pogotowie Ratunkowe Oddział Miejski</t>
  </si>
  <si>
    <t>Kielecki Klub Bokserski "RUSHH"</t>
  </si>
  <si>
    <t xml:space="preserve">Młodzieżowy Klub Koszykówki MKK/MDK </t>
  </si>
  <si>
    <t>Uczniowski Międzyszkolny Klub Sportowy "Żak"</t>
  </si>
  <si>
    <t>Świętokrzyska Organizacja Wojewódzka Ligii Obrony Kraju</t>
  </si>
  <si>
    <t>Kielecki Klub Motocyklowy "Wena"</t>
  </si>
  <si>
    <t xml:space="preserve"> Stowarzyszenie Przyjaciół Szkoły Podstawowej Nr 28</t>
  </si>
  <si>
    <t>środki nierozdysponowane</t>
  </si>
  <si>
    <t>II.Zadania z zakresu administracji rządowej zlecone ustawami</t>
  </si>
  <si>
    <t>Krajowe Towarzystwo Autyzmu Oddział Kielce /Środowiskowy Dom Samopomocy dla Osób z Autyzmem/</t>
  </si>
  <si>
    <t>801</t>
  </si>
  <si>
    <t>80120</t>
  </si>
  <si>
    <t>Licea ogólnokształcące niepubliczne
 w tym: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</si>
  <si>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</si>
  <si>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</si>
  <si>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</si>
  <si>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</si>
  <si>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</si>
  <si>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</si>
  <si>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</si>
  <si>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</si>
  <si>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</si>
  <si>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</si>
  <si>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</si>
  <si>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</si>
  <si>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</si>
  <si>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</si>
  <si>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</si>
  <si>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</si>
  <si>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</si>
  <si>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</si>
  <si>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</si>
  <si>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</si>
  <si>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</si>
  <si>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</si>
  <si>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</si>
  <si>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</si>
  <si>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</si>
  <si>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</si>
  <si>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</si>
  <si>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</si>
  <si>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</si>
  <si>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</si>
  <si>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</si>
  <si>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</si>
  <si>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</si>
  <si>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</si>
  <si>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</si>
  <si>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</si>
  <si>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</si>
  <si>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</si>
  <si>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</si>
  <si>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</si>
  <si>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</si>
  <si>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</si>
  <si>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</si>
  <si>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</si>
  <si>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</si>
  <si>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</si>
  <si>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</si>
  <si>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</si>
  <si>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</si>
  <si>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</si>
  <si>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</si>
  <si>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</si>
  <si>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</si>
  <si>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</si>
  <si>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</si>
  <si>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</si>
  <si>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</si>
  <si>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</si>
  <si>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</si>
  <si>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</si>
  <si>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</si>
  <si>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</si>
  <si>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</si>
  <si>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</si>
  <si>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</si>
  <si>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</si>
  <si>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</si>
  <si>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</si>
  <si>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</si>
  <si>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</si>
  <si>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</si>
  <si>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</si>
  <si>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</si>
  <si>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80123</t>
  </si>
  <si>
    <t xml:space="preserve"> Licea profilowane niepubliczne
 w tym:</t>
  </si>
  <si>
    <t>80130</t>
  </si>
  <si>
    <t>Szkoły zawodowe niepubliczne
 w tym:</t>
  </si>
  <si>
    <t>- Szkoły zawodowe O'CHIKARA</t>
  </si>
  <si>
    <t>Licea ogólnokształcące publiczne      
w tym:</t>
  </si>
  <si>
    <t>Dotacje celowe dla niepublicznych placówek opiekuńczo-wychowawczych  z przeznaczeniem na realizację zadań w zakresie opieki nad dzieckiem /wybór placówek  w trybie ustawy z dnia 12 marca 2004r. o pomocy społecznej/, w tym:</t>
  </si>
  <si>
    <t>Ognisko Wychowawcze prowadzone przez Zgromadzenie Sióstr Miłosierdzia Św.Wincentego a'Paulo</t>
  </si>
  <si>
    <t xml:space="preserve">Stowarzyszenie Pomocni w Drodze "Rafael" </t>
  </si>
  <si>
    <t>Stowarzyszenie  "Nadzieja Rodzinie"</t>
  </si>
  <si>
    <t>Stowarzyszenie Chrześcijanskie "Miejsce dla Ciebie"</t>
  </si>
  <si>
    <t xml:space="preserve">Oratorium Świętokrzyskie Świętego Jana Bosko </t>
  </si>
  <si>
    <t>Caritas Diecezji Kieleckiej</t>
  </si>
  <si>
    <t>Stowarzyszenie "PROREW"</t>
  </si>
  <si>
    <t>Ucznowski Klub Sportowy "Zalew Kielce"</t>
  </si>
  <si>
    <t>Stowarzyszenie U Siemachy"</t>
  </si>
  <si>
    <t>Fundacja Pomocy Dzieciom "Przystanek"</t>
  </si>
  <si>
    <t>Dotacja celowa dla niepublicznych domów pomocy społecznej z przeznaczeniem na zapewnienie całodobowej opieki dla osób niewidomych i słabo widzących /wybór w trybie ustawy z dnia 12 marca 2004r. o pomocy społecznej/, w tym:</t>
  </si>
  <si>
    <t xml:space="preserve">Dom Pomocy Społecznej Polskiego Związku Niewidomych przy ul. Złotej 7     </t>
  </si>
  <si>
    <t>Dotacje celowe dla niepublicznych ośrodków interwencji kryzysowej  na dofinansowanie prowadzenia ośrodka intwerwencji kryzysowej/wybór ośrodka w trybie ustawy z dnia 12 marca 2004r. o pomocy spolecznej/, w tym;</t>
  </si>
  <si>
    <t>Stowarzyszenie " Arka Nadziei"</t>
  </si>
  <si>
    <t>Dotacja celowa dla niepublicznych ośrodków adopcyjno-opiekuńczych na dofinansowanie prowadzenia ośrodka adopcyjno-opiekuńczego /wybór ośrodka w trybie ustawy z dnia 12 marca 2004r. o pomocy społecznej/, w tym:</t>
  </si>
  <si>
    <t>Katolicki Ośrodek Adopcyjno-Opiekuńczy Diecezji Kieleckiej</t>
  </si>
  <si>
    <t>854</t>
  </si>
  <si>
    <t>Niepubliczne  specjalne ośrodki 
wychowawcze
w tym:</t>
  </si>
  <si>
    <t>Ośrodki 
rewalidacyjno - wychowawcze
w tym: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</si>
  <si>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</si>
  <si>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</si>
  <si>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</si>
  <si>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</si>
  <si>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</si>
  <si>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</si>
  <si>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</si>
  <si>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</si>
  <si>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</si>
  <si>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</si>
  <si>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</si>
  <si>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</si>
  <si>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</si>
  <si>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</si>
  <si>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</si>
  <si>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</si>
  <si>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</si>
  <si>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</si>
  <si>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</si>
  <si>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</si>
  <si>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</si>
  <si>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</si>
  <si>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</si>
  <si>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</si>
  <si>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</si>
  <si>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</si>
  <si>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</si>
  <si>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</si>
  <si>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</si>
  <si>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</si>
  <si>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</si>
  <si>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</si>
  <si>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</si>
  <si>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</si>
  <si>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7.3</t>
  </si>
  <si>
    <t>Kieleckie Towarzystwo Naukowe</t>
  </si>
  <si>
    <t>Liga Ochrony Przyrody Okręg w Kielcach</t>
  </si>
  <si>
    <t>Towarzystwo Badań i Ochrony Przyrody</t>
  </si>
  <si>
    <t>Sowarzyszenie M.o.s.t</t>
  </si>
  <si>
    <t>Związek Harcerstwa Polskiego  Hufiec Kielce -  Miasto</t>
  </si>
  <si>
    <t>Ośrodek Pomocy Dzikim Zwierzętom „PTASI AZYL</t>
  </si>
  <si>
    <t>Związek Harcerstwa Polskiego  Hufiec Kielce -  Południe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</si>
  <si>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</si>
  <si>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</si>
  <si>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</si>
  <si>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</si>
  <si>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</si>
  <si>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</si>
  <si>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</si>
  <si>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</si>
  <si>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</si>
  <si>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Tabela Nr 16</t>
  </si>
  <si>
    <t xml:space="preserve">DOTACJE Z BUDŻETU MIASTA DLA JEDNOSTEK SPOZA SEKTORA FINANSÓW PUBLICZNYCH  </t>
  </si>
  <si>
    <t>Dotacje celowe z budżetu na finansowanie lub dofinansowanie zadań zleconych do realizacji stowarzyszeniom z zakresu turystyki /w trybie ustawy z dnia 24 kwietnia 2003r. o działalności pożytku publicznego i o wolontariacie/ w tym:</t>
  </si>
  <si>
    <t xml:space="preserve">Dotacje celowe udzielane z budżetu Miasta dla organizacji pozarządowych na realizację zadań własnych Gminy w zakresie edukacji ekologicznej oraz propagowania działań proekologicznych /wybór w trybie ustawy z dnia 24 kwietnia  2003r. o działalności pożytku publicznego i o wolontariacie
</t>
  </si>
  <si>
    <t>w zł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</si>
</sst>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_ ;\-#,##0\ "/>
    <numFmt numFmtId="172" formatCode="#,##0.000"/>
    <numFmt numFmtId="173" formatCode="#,##0.0000"/>
  </numFmts>
  <fonts count="4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i/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vertical="center"/>
    </xf>
    <xf numFmtId="169" fontId="7" fillId="0" borderId="0" xfId="52" applyNumberFormat="1" applyFont="1" applyFill="1" applyBorder="1" applyAlignment="1">
      <alignment horizontal="right" wrapText="1"/>
    </xf>
    <xf numFmtId="170" fontId="7" fillId="0" borderId="0" xfId="5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169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0" fontId="7" fillId="0" borderId="0" xfId="52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right" vertical="center" wrapText="1"/>
    </xf>
    <xf numFmtId="41" fontId="8" fillId="0" borderId="12" xfId="0" applyNumberFormat="1" applyFont="1" applyFill="1" applyBorder="1" applyAlignment="1">
      <alignment horizontal="right" vertical="center" wrapText="1"/>
    </xf>
    <xf numFmtId="43" fontId="7" fillId="0" borderId="12" xfId="0" applyNumberFormat="1" applyFont="1" applyFill="1" applyBorder="1" applyAlignment="1">
      <alignment horizontal="right" vertical="center" wrapText="1"/>
    </xf>
    <xf numFmtId="43" fontId="8" fillId="0" borderId="12" xfId="0" applyNumberFormat="1" applyFont="1" applyFill="1" applyBorder="1" applyAlignment="1">
      <alignment horizontal="right" vertical="center" wrapText="1"/>
    </xf>
    <xf numFmtId="44" fontId="7" fillId="0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right" vertical="center" wrapText="1"/>
    </xf>
    <xf numFmtId="43" fontId="7" fillId="0" borderId="13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43" fontId="7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justify" vertical="center" wrapText="1"/>
    </xf>
    <xf numFmtId="169" fontId="7" fillId="0" borderId="10" xfId="52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42" applyNumberFormat="1" applyFont="1" applyFill="1" applyBorder="1" applyAlignment="1">
      <alignment horizontal="right" vertical="center" wrapText="1"/>
    </xf>
    <xf numFmtId="4" fontId="8" fillId="0" borderId="10" xfId="42" applyNumberFormat="1" applyFont="1" applyFill="1" applyBorder="1" applyAlignment="1">
      <alignment horizontal="right" vertical="center" wrapText="1"/>
    </xf>
    <xf numFmtId="41" fontId="8" fillId="0" borderId="10" xfId="0" applyNumberFormat="1" applyFont="1" applyFill="1" applyBorder="1" applyAlignment="1">
      <alignment horizontal="right" vertical="center" wrapText="1"/>
    </xf>
    <xf numFmtId="43" fontId="8" fillId="0" borderId="10" xfId="0" applyNumberFormat="1" applyFont="1" applyFill="1" applyBorder="1" applyAlignment="1">
      <alignment horizontal="right" vertical="center" wrapText="1"/>
    </xf>
    <xf numFmtId="41" fontId="7" fillId="0" borderId="24" xfId="0" applyNumberFormat="1" applyFont="1" applyFill="1" applyBorder="1" applyAlignment="1">
      <alignment horizontal="right" vertical="center" wrapText="1"/>
    </xf>
    <xf numFmtId="43" fontId="7" fillId="0" borderId="24" xfId="0" applyNumberFormat="1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170" fontId="7" fillId="0" borderId="27" xfId="52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/>
    </xf>
    <xf numFmtId="41" fontId="8" fillId="0" borderId="24" xfId="0" applyNumberFormat="1" applyFont="1" applyFill="1" applyBorder="1" applyAlignment="1">
      <alignment horizontal="right" vertical="center" wrapText="1"/>
    </xf>
    <xf numFmtId="43" fontId="8" fillId="0" borderId="24" xfId="0" applyNumberFormat="1" applyFont="1" applyFill="1" applyBorder="1" applyAlignment="1">
      <alignment horizontal="right" vertical="center" wrapText="1"/>
    </xf>
    <xf numFmtId="41" fontId="8" fillId="0" borderId="13" xfId="0" applyNumberFormat="1" applyFont="1" applyFill="1" applyBorder="1" applyAlignment="1">
      <alignment horizontal="right" vertical="center" wrapText="1"/>
    </xf>
    <xf numFmtId="43" fontId="8" fillId="0" borderId="13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69" fontId="8" fillId="0" borderId="10" xfId="52" applyNumberFormat="1" applyFont="1" applyFill="1" applyBorder="1" applyAlignment="1">
      <alignment horizontal="right" vertical="center" wrapText="1"/>
    </xf>
    <xf numFmtId="170" fontId="8" fillId="0" borderId="27" xfId="5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justify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169" fontId="8" fillId="0" borderId="13" xfId="52" applyNumberFormat="1" applyFont="1" applyFill="1" applyBorder="1" applyAlignment="1">
      <alignment horizontal="right" vertical="center" wrapText="1"/>
    </xf>
    <xf numFmtId="170" fontId="8" fillId="0" borderId="31" xfId="5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vertical="center"/>
    </xf>
    <xf numFmtId="0" fontId="8" fillId="33" borderId="12" xfId="0" applyFont="1" applyFill="1" applyBorder="1" applyAlignment="1">
      <alignment horizontal="justify"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4" fontId="8" fillId="33" borderId="12" xfId="0" applyNumberFormat="1" applyFont="1" applyFill="1" applyBorder="1" applyAlignment="1">
      <alignment horizontal="right" vertical="center" wrapText="1"/>
    </xf>
    <xf numFmtId="169" fontId="8" fillId="33" borderId="12" xfId="52" applyNumberFormat="1" applyFont="1" applyFill="1" applyBorder="1" applyAlignment="1">
      <alignment horizontal="right" vertical="center" wrapText="1"/>
    </xf>
    <xf numFmtId="170" fontId="8" fillId="33" borderId="32" xfId="52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169" fontId="8" fillId="0" borderId="12" xfId="52" applyNumberFormat="1" applyFont="1" applyFill="1" applyBorder="1" applyAlignment="1">
      <alignment horizontal="right" vertical="center" wrapText="1"/>
    </xf>
    <xf numFmtId="170" fontId="8" fillId="0" borderId="32" xfId="52" applyNumberFormat="1" applyFont="1" applyFill="1" applyBorder="1" applyAlignment="1">
      <alignment horizontal="right" vertical="center" wrapText="1"/>
    </xf>
    <xf numFmtId="3" fontId="8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169" fontId="7" fillId="0" borderId="12" xfId="52" applyNumberFormat="1" applyFont="1" applyFill="1" applyBorder="1" applyAlignment="1">
      <alignment horizontal="right" vertical="center" wrapText="1"/>
    </xf>
    <xf numFmtId="170" fontId="7" fillId="0" borderId="32" xfId="52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169" fontId="7" fillId="0" borderId="13" xfId="52" applyNumberFormat="1" applyFont="1" applyFill="1" applyBorder="1" applyAlignment="1">
      <alignment horizontal="right" vertical="center" wrapText="1"/>
    </xf>
    <xf numFmtId="170" fontId="7" fillId="0" borderId="31" xfId="52" applyNumberFormat="1" applyFont="1" applyFill="1" applyBorder="1" applyAlignment="1">
      <alignment horizontal="right" vertical="center" wrapText="1"/>
    </xf>
    <xf numFmtId="0" fontId="9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4" fontId="7" fillId="0" borderId="12" xfId="42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4" fontId="7" fillId="0" borderId="12" xfId="42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43" fontId="8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169" fontId="8" fillId="0" borderId="24" xfId="52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17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169" fontId="7" fillId="0" borderId="24" xfId="52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168" fontId="7" fillId="0" borderId="0" xfId="52" applyNumberFormat="1" applyFont="1" applyFill="1" applyBorder="1" applyAlignment="1">
      <alignment horizontal="center" vertical="center" wrapText="1"/>
    </xf>
    <xf numFmtId="169" fontId="7" fillId="0" borderId="27" xfId="52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49" fontId="14" fillId="0" borderId="12" xfId="0" applyNumberFormat="1" applyFont="1" applyFill="1" applyBorder="1" applyAlignment="1">
      <alignment vertical="center" wrapText="1"/>
    </xf>
    <xf numFmtId="170" fontId="7" fillId="0" borderId="12" xfId="52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 wrapText="1"/>
    </xf>
    <xf numFmtId="43" fontId="7" fillId="0" borderId="12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169" fontId="7" fillId="0" borderId="14" xfId="52" applyNumberFormat="1" applyFont="1" applyFill="1" applyBorder="1" applyAlignment="1">
      <alignment horizontal="right" vertical="center" wrapText="1"/>
    </xf>
    <xf numFmtId="170" fontId="7" fillId="0" borderId="33" xfId="52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vertical="center" wrapText="1"/>
    </xf>
    <xf numFmtId="170" fontId="7" fillId="0" borderId="34" xfId="52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top" wrapText="1"/>
    </xf>
    <xf numFmtId="3" fontId="9" fillId="0" borderId="37" xfId="0" applyNumberFormat="1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 vertical="justify" wrapText="1"/>
    </xf>
    <xf numFmtId="170" fontId="8" fillId="0" borderId="34" xfId="52" applyNumberFormat="1" applyFont="1" applyFill="1" applyBorder="1" applyAlignment="1">
      <alignment horizontal="center" vertical="center" wrapText="1"/>
    </xf>
    <xf numFmtId="170" fontId="8" fillId="0" borderId="32" xfId="52" applyNumberFormat="1" applyFont="1" applyFill="1" applyBorder="1" applyAlignment="1">
      <alignment horizontal="center" vertical="center" wrapText="1"/>
    </xf>
    <xf numFmtId="170" fontId="8" fillId="0" borderId="31" xfId="52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0"/>
  <sheetViews>
    <sheetView tabSelected="1" zoomScaleSheetLayoutView="100" zoomScalePageLayoutView="0" workbookViewId="0" topLeftCell="C1">
      <pane ySplit="7" topLeftCell="A8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5.7109375" style="14" customWidth="1"/>
    <col min="2" max="2" width="4.7109375" style="19" customWidth="1"/>
    <col min="3" max="3" width="5.7109375" style="19" customWidth="1"/>
    <col min="4" max="4" width="43.28125" style="14" customWidth="1"/>
    <col min="5" max="5" width="12.140625" style="14" customWidth="1"/>
    <col min="6" max="6" width="12.57421875" style="14" customWidth="1"/>
    <col min="7" max="7" width="12.140625" style="14" bestFit="1" customWidth="1"/>
    <col min="8" max="8" width="5.7109375" style="14" customWidth="1"/>
    <col min="9" max="9" width="10.57421875" style="13" customWidth="1"/>
    <col min="10" max="10" width="12.421875" style="13" customWidth="1"/>
    <col min="11" max="11" width="11.57421875" style="14" bestFit="1" customWidth="1"/>
    <col min="12" max="12" width="5.00390625" style="14" customWidth="1"/>
    <col min="13" max="15" width="3.57421875" style="9" customWidth="1"/>
    <col min="16" max="16" width="9.140625" style="3" customWidth="1"/>
    <col min="17" max="17" width="12.7109375" style="3" bestFit="1" customWidth="1"/>
    <col min="18" max="16384" width="9.140625" style="3" customWidth="1"/>
  </cols>
  <sheetData>
    <row r="1" spans="1:29" ht="12.75">
      <c r="A1" s="14" t="s">
        <v>103</v>
      </c>
      <c r="K1" s="14" t="s">
        <v>501</v>
      </c>
      <c r="M1" s="15"/>
      <c r="N1" s="15"/>
      <c r="O1" s="1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7:29" ht="13.5" thickBot="1">
      <c r="G2" s="13"/>
      <c r="M2" s="15"/>
      <c r="N2" s="15"/>
      <c r="O2" s="1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34.5" customHeight="1" thickBot="1">
      <c r="A3" s="228" t="s">
        <v>502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30"/>
      <c r="M3" s="15"/>
      <c r="N3" s="15"/>
      <c r="O3" s="1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1.25" customHeight="1" thickBot="1">
      <c r="A4" s="75"/>
      <c r="B4" s="30"/>
      <c r="C4" s="30"/>
      <c r="D4" s="30"/>
      <c r="E4" s="30"/>
      <c r="F4" s="30"/>
      <c r="G4" s="30"/>
      <c r="H4" s="30"/>
      <c r="I4" s="30"/>
      <c r="J4" s="48"/>
      <c r="K4" s="30"/>
      <c r="L4" s="72" t="s">
        <v>505</v>
      </c>
      <c r="M4" s="15"/>
      <c r="N4" s="15"/>
      <c r="O4" s="1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8" customFormat="1" ht="19.5" customHeight="1">
      <c r="A5" s="231" t="s">
        <v>88</v>
      </c>
      <c r="B5" s="233" t="s">
        <v>89</v>
      </c>
      <c r="C5" s="235" t="s">
        <v>90</v>
      </c>
      <c r="D5" s="235" t="s">
        <v>91</v>
      </c>
      <c r="E5" s="237" t="s">
        <v>92</v>
      </c>
      <c r="F5" s="238"/>
      <c r="G5" s="238"/>
      <c r="H5" s="239"/>
      <c r="I5" s="237" t="s">
        <v>93</v>
      </c>
      <c r="J5" s="238"/>
      <c r="K5" s="238"/>
      <c r="L5" s="244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 s="8" customFormat="1" ht="20.25" customHeight="1">
      <c r="A6" s="217"/>
      <c r="B6" s="222"/>
      <c r="C6" s="208"/>
      <c r="D6" s="208"/>
      <c r="E6" s="240" t="s">
        <v>94</v>
      </c>
      <c r="F6" s="240"/>
      <c r="G6" s="240" t="s">
        <v>95</v>
      </c>
      <c r="H6" s="240" t="s">
        <v>101</v>
      </c>
      <c r="I6" s="245" t="s">
        <v>94</v>
      </c>
      <c r="J6" s="245"/>
      <c r="K6" s="240" t="s">
        <v>95</v>
      </c>
      <c r="L6" s="242" t="s">
        <v>102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s="8" customFormat="1" ht="24" customHeight="1" thickBot="1">
      <c r="A7" s="232"/>
      <c r="B7" s="234"/>
      <c r="C7" s="236"/>
      <c r="D7" s="236"/>
      <c r="E7" s="44" t="s">
        <v>105</v>
      </c>
      <c r="F7" s="44" t="s">
        <v>106</v>
      </c>
      <c r="G7" s="241"/>
      <c r="H7" s="241"/>
      <c r="I7" s="45" t="s">
        <v>105</v>
      </c>
      <c r="J7" s="45" t="s">
        <v>106</v>
      </c>
      <c r="K7" s="241"/>
      <c r="L7" s="243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s="4" customFormat="1" ht="12.75">
      <c r="A8" s="197">
        <v>1</v>
      </c>
      <c r="B8" s="198">
        <v>2</v>
      </c>
      <c r="C8" s="199">
        <v>3</v>
      </c>
      <c r="D8" s="200">
        <v>4</v>
      </c>
      <c r="E8" s="200">
        <v>5</v>
      </c>
      <c r="F8" s="200">
        <v>6</v>
      </c>
      <c r="G8" s="200">
        <v>7</v>
      </c>
      <c r="H8" s="200">
        <v>8</v>
      </c>
      <c r="I8" s="201">
        <v>9</v>
      </c>
      <c r="J8" s="201">
        <v>10</v>
      </c>
      <c r="K8" s="200">
        <v>11</v>
      </c>
      <c r="L8" s="202">
        <v>12</v>
      </c>
      <c r="M8" s="15"/>
      <c r="N8" s="15"/>
      <c r="O8" s="15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s="5" customFormat="1" ht="15">
      <c r="A9" s="73"/>
      <c r="B9" s="49"/>
      <c r="C9" s="12"/>
      <c r="D9" s="63" t="s">
        <v>96</v>
      </c>
      <c r="E9" s="84">
        <f>SUM(E11,E229)</f>
        <v>33313848</v>
      </c>
      <c r="F9" s="65">
        <f>SUM(F11,F229)</f>
        <v>36209634</v>
      </c>
      <c r="G9" s="85">
        <f>SUM(G11,G229)</f>
        <v>17198789.700000003</v>
      </c>
      <c r="H9" s="86">
        <f>G9/F9*100</f>
        <v>47.497828064210765</v>
      </c>
      <c r="I9" s="65">
        <f>SUM(I11,I229)</f>
        <v>7807568</v>
      </c>
      <c r="J9" s="65">
        <f>SUM(J11,J229)</f>
        <v>8777514</v>
      </c>
      <c r="K9" s="85">
        <f>SUM(K11,K229)</f>
        <v>5263190.95</v>
      </c>
      <c r="L9" s="87">
        <f>K9/J9*100</f>
        <v>59.962205130063026</v>
      </c>
      <c r="M9" s="88"/>
      <c r="N9" s="89"/>
      <c r="O9" s="90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15" s="5" customFormat="1" ht="9.75" customHeight="1">
      <c r="A10" s="73"/>
      <c r="B10" s="53"/>
      <c r="C10" s="33"/>
      <c r="D10" s="92"/>
      <c r="E10" s="93"/>
      <c r="F10" s="93"/>
      <c r="G10" s="94"/>
      <c r="H10" s="95"/>
      <c r="I10" s="93"/>
      <c r="J10" s="93"/>
      <c r="K10" s="94"/>
      <c r="L10" s="96"/>
      <c r="M10" s="97"/>
      <c r="N10" s="7"/>
      <c r="O10" s="97"/>
    </row>
    <row r="11" spans="1:15" s="5" customFormat="1" ht="15">
      <c r="A11" s="194"/>
      <c r="B11" s="54"/>
      <c r="C11" s="46"/>
      <c r="D11" s="98" t="s">
        <v>97</v>
      </c>
      <c r="E11" s="99">
        <f>SUM(E13,E226)</f>
        <v>6784933</v>
      </c>
      <c r="F11" s="99">
        <f>SUM(F13,F226)</f>
        <v>6784933</v>
      </c>
      <c r="G11" s="100">
        <f>SUM(G13,G226)</f>
        <v>3773670.2300000004</v>
      </c>
      <c r="H11" s="101">
        <f>G11/F11*100</f>
        <v>55.618386062176306</v>
      </c>
      <c r="I11" s="99">
        <f>SUM(I13,I226)</f>
        <v>4793040</v>
      </c>
      <c r="J11" s="99">
        <f>SUM(J13,J226)</f>
        <v>5694319</v>
      </c>
      <c r="K11" s="100">
        <f>SUM(K13,K226)</f>
        <v>3897625.95</v>
      </c>
      <c r="L11" s="102">
        <f>K11/J11*100</f>
        <v>68.44762209493356</v>
      </c>
      <c r="M11" s="7"/>
      <c r="N11" s="97"/>
      <c r="O11" s="97"/>
    </row>
    <row r="12" spans="1:15" s="5" customFormat="1" ht="15">
      <c r="A12" s="57"/>
      <c r="B12" s="53"/>
      <c r="C12" s="33"/>
      <c r="D12" s="103"/>
      <c r="E12" s="93"/>
      <c r="F12" s="93"/>
      <c r="G12" s="94"/>
      <c r="H12" s="95"/>
      <c r="I12" s="93"/>
      <c r="J12" s="93"/>
      <c r="K12" s="94"/>
      <c r="L12" s="96"/>
      <c r="M12" s="7"/>
      <c r="N12" s="7"/>
      <c r="O12" s="7"/>
    </row>
    <row r="13" spans="1:15" s="5" customFormat="1" ht="18" customHeight="1">
      <c r="A13" s="56"/>
      <c r="B13" s="50"/>
      <c r="C13" s="32"/>
      <c r="D13" s="104" t="s">
        <v>104</v>
      </c>
      <c r="E13" s="105">
        <f>SUM(E15,E16,E31,E35,E38,E42,E46,E49,E66,E80,E116,E123,E137,E140,E150,E151,E173,E179)</f>
        <v>6784933</v>
      </c>
      <c r="F13" s="105">
        <f>SUM(F15,F16,F31,F35,F38,F42,F46,F49,F66,F80,F116,F123,F137,F140,F150,F151,F173,F179)</f>
        <v>6784933</v>
      </c>
      <c r="G13" s="106">
        <f>SUM(G15,G16,G31,G35,G38,G42,G46,G49,G66,G80,G116,G123,G137,G140,G150,G151,G173,G179)</f>
        <v>3773670.2300000004</v>
      </c>
      <c r="H13" s="107">
        <f>G13/F13*100</f>
        <v>55.618386062176306</v>
      </c>
      <c r="I13" s="105">
        <f>SUM(I15,I16,I31,I35,I38,I42,I46,I49,I66,I80,I116,I123,I137,I140,I150,I151,I173,I179)</f>
        <v>4631040</v>
      </c>
      <c r="J13" s="105">
        <f>SUM(J15,J16,J31,J35,J38,J42,J46,J49,J66,J80,J116,J123,J137,J140,J150,J151,J173,J179)</f>
        <v>5532319</v>
      </c>
      <c r="K13" s="106">
        <f>SUM(K15,K16,K31,K35,K38,K42,K46,K49,K66,K80,K116,K123,K137,K140,K150,K151,K173,K179)</f>
        <v>3816625.95</v>
      </c>
      <c r="L13" s="108">
        <f>K13/J13*100</f>
        <v>68.98781415171467</v>
      </c>
      <c r="M13" s="7"/>
      <c r="N13" s="97"/>
      <c r="O13" s="7"/>
    </row>
    <row r="14" spans="1:15" s="5" customFormat="1" ht="12.75" customHeight="1">
      <c r="A14" s="57"/>
      <c r="B14" s="50"/>
      <c r="C14" s="32"/>
      <c r="D14" s="104"/>
      <c r="E14" s="105"/>
      <c r="F14" s="105"/>
      <c r="G14" s="105"/>
      <c r="H14" s="95"/>
      <c r="I14" s="105"/>
      <c r="J14" s="105"/>
      <c r="K14" s="106"/>
      <c r="L14" s="96"/>
      <c r="M14" s="7"/>
      <c r="N14" s="97"/>
      <c r="O14" s="7"/>
    </row>
    <row r="15" spans="1:15" s="112" customFormat="1" ht="26.25" customHeight="1">
      <c r="A15" s="57" t="s">
        <v>98</v>
      </c>
      <c r="B15" s="55">
        <v>150</v>
      </c>
      <c r="C15" s="6">
        <v>15011</v>
      </c>
      <c r="D15" s="6" t="s">
        <v>108</v>
      </c>
      <c r="E15" s="65"/>
      <c r="F15" s="65"/>
      <c r="G15" s="65"/>
      <c r="H15" s="107"/>
      <c r="I15" s="65">
        <v>143040</v>
      </c>
      <c r="J15" s="109">
        <v>207571</v>
      </c>
      <c r="K15" s="85">
        <v>180093.56</v>
      </c>
      <c r="L15" s="87">
        <f aca="true" t="shared" si="0" ref="L15:L71">K15/J15*100</f>
        <v>86.76238973652389</v>
      </c>
      <c r="M15" s="110"/>
      <c r="N15" s="111"/>
      <c r="O15" s="110"/>
    </row>
    <row r="16" spans="1:15" s="112" customFormat="1" ht="66" customHeight="1">
      <c r="A16" s="73" t="s">
        <v>99</v>
      </c>
      <c r="B16" s="55">
        <v>630</v>
      </c>
      <c r="C16" s="6">
        <v>63095</v>
      </c>
      <c r="D16" s="63" t="s">
        <v>503</v>
      </c>
      <c r="E16" s="65"/>
      <c r="F16" s="65"/>
      <c r="G16" s="65"/>
      <c r="H16" s="86"/>
      <c r="I16" s="65">
        <v>180000</v>
      </c>
      <c r="J16" s="65">
        <v>180000</v>
      </c>
      <c r="K16" s="85">
        <v>63000</v>
      </c>
      <c r="L16" s="87">
        <f t="shared" si="0"/>
        <v>35</v>
      </c>
      <c r="M16" s="110"/>
      <c r="N16" s="111"/>
      <c r="O16" s="110"/>
    </row>
    <row r="17" spans="1:17" s="5" customFormat="1" ht="15">
      <c r="A17" s="56" t="s">
        <v>119</v>
      </c>
      <c r="B17" s="50"/>
      <c r="C17" s="32"/>
      <c r="D17" s="113" t="s">
        <v>109</v>
      </c>
      <c r="E17" s="114"/>
      <c r="F17" s="114"/>
      <c r="G17" s="115"/>
      <c r="H17" s="116"/>
      <c r="I17" s="114"/>
      <c r="J17" s="114">
        <v>10000</v>
      </c>
      <c r="K17" s="115">
        <v>10000</v>
      </c>
      <c r="L17" s="117">
        <f t="shared" si="0"/>
        <v>100</v>
      </c>
      <c r="M17" s="7"/>
      <c r="N17" s="7"/>
      <c r="O17" s="7"/>
      <c r="Q17" s="118"/>
    </row>
    <row r="18" spans="1:15" s="5" customFormat="1" ht="24">
      <c r="A18" s="56" t="s">
        <v>120</v>
      </c>
      <c r="B18" s="50"/>
      <c r="C18" s="32"/>
      <c r="D18" s="113" t="s">
        <v>110</v>
      </c>
      <c r="E18" s="114"/>
      <c r="F18" s="114"/>
      <c r="G18" s="115"/>
      <c r="H18" s="116"/>
      <c r="I18" s="114"/>
      <c r="J18" s="114">
        <v>15000</v>
      </c>
      <c r="K18" s="115">
        <v>15000</v>
      </c>
      <c r="L18" s="117">
        <f t="shared" si="0"/>
        <v>100</v>
      </c>
      <c r="M18" s="7"/>
      <c r="N18" s="7"/>
      <c r="O18" s="7"/>
    </row>
    <row r="19" spans="1:15" s="5" customFormat="1" ht="24">
      <c r="A19" s="56" t="s">
        <v>121</v>
      </c>
      <c r="B19" s="50"/>
      <c r="C19" s="32"/>
      <c r="D19" s="113" t="s">
        <v>111</v>
      </c>
      <c r="E19" s="114"/>
      <c r="F19" s="114"/>
      <c r="G19" s="115"/>
      <c r="H19" s="116"/>
      <c r="I19" s="114"/>
      <c r="J19" s="114">
        <v>2000</v>
      </c>
      <c r="K19" s="115">
        <v>2000</v>
      </c>
      <c r="L19" s="117">
        <f t="shared" si="0"/>
        <v>100</v>
      </c>
      <c r="M19" s="7"/>
      <c r="N19" s="7"/>
      <c r="O19" s="7"/>
    </row>
    <row r="20" spans="1:15" s="5" customFormat="1" ht="24">
      <c r="A20" s="56" t="s">
        <v>122</v>
      </c>
      <c r="B20" s="50"/>
      <c r="C20" s="32"/>
      <c r="D20" s="113" t="s">
        <v>111</v>
      </c>
      <c r="E20" s="114"/>
      <c r="F20" s="114"/>
      <c r="G20" s="115"/>
      <c r="H20" s="116"/>
      <c r="I20" s="114"/>
      <c r="J20" s="114">
        <v>2000</v>
      </c>
      <c r="K20" s="115">
        <v>0</v>
      </c>
      <c r="L20" s="117">
        <f t="shared" si="0"/>
        <v>0</v>
      </c>
      <c r="M20" s="7"/>
      <c r="N20" s="7"/>
      <c r="O20" s="7"/>
    </row>
    <row r="21" spans="1:15" s="5" customFormat="1" ht="15">
      <c r="A21" s="56" t="s">
        <v>123</v>
      </c>
      <c r="B21" s="50"/>
      <c r="C21" s="32"/>
      <c r="D21" s="113" t="s">
        <v>112</v>
      </c>
      <c r="E21" s="114"/>
      <c r="F21" s="114"/>
      <c r="G21" s="115"/>
      <c r="H21" s="116"/>
      <c r="I21" s="114"/>
      <c r="J21" s="114">
        <v>5000</v>
      </c>
      <c r="K21" s="115">
        <v>5000</v>
      </c>
      <c r="L21" s="117">
        <f t="shared" si="0"/>
        <v>100</v>
      </c>
      <c r="M21" s="7"/>
      <c r="N21" s="7"/>
      <c r="O21" s="7"/>
    </row>
    <row r="22" spans="1:15" s="5" customFormat="1" ht="15">
      <c r="A22" s="56" t="s">
        <v>124</v>
      </c>
      <c r="B22" s="50"/>
      <c r="C22" s="32"/>
      <c r="D22" s="113" t="s">
        <v>113</v>
      </c>
      <c r="E22" s="114"/>
      <c r="F22" s="114"/>
      <c r="G22" s="115"/>
      <c r="H22" s="116"/>
      <c r="I22" s="114"/>
      <c r="J22" s="114">
        <v>11000</v>
      </c>
      <c r="K22" s="115">
        <v>11000</v>
      </c>
      <c r="L22" s="117">
        <f t="shared" si="0"/>
        <v>100</v>
      </c>
      <c r="M22" s="7"/>
      <c r="N22" s="7"/>
      <c r="O22" s="7"/>
    </row>
    <row r="23" spans="1:15" s="5" customFormat="1" ht="24">
      <c r="A23" s="56" t="s">
        <v>125</v>
      </c>
      <c r="B23" s="50"/>
      <c r="C23" s="32"/>
      <c r="D23" s="113" t="s">
        <v>110</v>
      </c>
      <c r="E23" s="114"/>
      <c r="F23" s="114"/>
      <c r="G23" s="115"/>
      <c r="H23" s="116"/>
      <c r="I23" s="114"/>
      <c r="J23" s="114">
        <v>35000</v>
      </c>
      <c r="K23" s="115">
        <v>0</v>
      </c>
      <c r="L23" s="117">
        <f t="shared" si="0"/>
        <v>0</v>
      </c>
      <c r="M23" s="7"/>
      <c r="N23" s="7"/>
      <c r="O23" s="7"/>
    </row>
    <row r="24" spans="1:15" s="5" customFormat="1" ht="24">
      <c r="A24" s="56" t="s">
        <v>126</v>
      </c>
      <c r="B24" s="50"/>
      <c r="C24" s="32"/>
      <c r="D24" s="113" t="s">
        <v>114</v>
      </c>
      <c r="E24" s="114"/>
      <c r="F24" s="114"/>
      <c r="G24" s="115"/>
      <c r="H24" s="116"/>
      <c r="I24" s="114"/>
      <c r="J24" s="114">
        <v>35000</v>
      </c>
      <c r="K24" s="115">
        <v>0</v>
      </c>
      <c r="L24" s="117">
        <f t="shared" si="0"/>
        <v>0</v>
      </c>
      <c r="M24" s="7"/>
      <c r="N24" s="7"/>
      <c r="O24" s="7"/>
    </row>
    <row r="25" spans="1:15" s="5" customFormat="1" ht="24">
      <c r="A25" s="56" t="s">
        <v>127</v>
      </c>
      <c r="B25" s="50"/>
      <c r="C25" s="32"/>
      <c r="D25" s="113" t="s">
        <v>115</v>
      </c>
      <c r="E25" s="114"/>
      <c r="F25" s="114"/>
      <c r="G25" s="115"/>
      <c r="H25" s="116"/>
      <c r="I25" s="114"/>
      <c r="J25" s="114">
        <v>10000</v>
      </c>
      <c r="K25" s="115">
        <v>0</v>
      </c>
      <c r="L25" s="117">
        <f t="shared" si="0"/>
        <v>0</v>
      </c>
      <c r="M25" s="7"/>
      <c r="N25" s="7"/>
      <c r="O25" s="7"/>
    </row>
    <row r="26" spans="1:15" s="5" customFormat="1" ht="15">
      <c r="A26" s="56" t="s">
        <v>128</v>
      </c>
      <c r="B26" s="50"/>
      <c r="C26" s="32"/>
      <c r="D26" s="113" t="s">
        <v>116</v>
      </c>
      <c r="E26" s="114"/>
      <c r="F26" s="114"/>
      <c r="G26" s="115"/>
      <c r="H26" s="116"/>
      <c r="I26" s="114"/>
      <c r="J26" s="114">
        <v>12500</v>
      </c>
      <c r="K26" s="115">
        <v>0</v>
      </c>
      <c r="L26" s="117">
        <f t="shared" si="0"/>
        <v>0</v>
      </c>
      <c r="M26" s="7"/>
      <c r="N26" s="7"/>
      <c r="O26" s="7"/>
    </row>
    <row r="27" spans="1:15" s="5" customFormat="1" ht="24">
      <c r="A27" s="56" t="s">
        <v>129</v>
      </c>
      <c r="B27" s="50"/>
      <c r="C27" s="32"/>
      <c r="D27" s="113" t="s">
        <v>115</v>
      </c>
      <c r="E27" s="114"/>
      <c r="F27" s="114"/>
      <c r="G27" s="115"/>
      <c r="H27" s="116"/>
      <c r="I27" s="114"/>
      <c r="J27" s="114">
        <v>12500</v>
      </c>
      <c r="K27" s="115">
        <v>0</v>
      </c>
      <c r="L27" s="117">
        <f t="shared" si="0"/>
        <v>0</v>
      </c>
      <c r="M27" s="7"/>
      <c r="N27" s="7"/>
      <c r="O27" s="7"/>
    </row>
    <row r="28" spans="1:15" s="5" customFormat="1" ht="15">
      <c r="A28" s="56" t="s">
        <v>130</v>
      </c>
      <c r="B28" s="50"/>
      <c r="C28" s="32"/>
      <c r="D28" s="113" t="s">
        <v>117</v>
      </c>
      <c r="E28" s="114"/>
      <c r="F28" s="114"/>
      <c r="G28" s="115"/>
      <c r="H28" s="116"/>
      <c r="I28" s="114"/>
      <c r="J28" s="114">
        <v>20000</v>
      </c>
      <c r="K28" s="115">
        <v>20000</v>
      </c>
      <c r="L28" s="117">
        <f t="shared" si="0"/>
        <v>100</v>
      </c>
      <c r="M28" s="7"/>
      <c r="N28" s="7"/>
      <c r="O28" s="7"/>
    </row>
    <row r="29" spans="1:15" s="5" customFormat="1" ht="15">
      <c r="A29" s="56" t="s">
        <v>131</v>
      </c>
      <c r="B29" s="50"/>
      <c r="C29" s="32"/>
      <c r="D29" s="119" t="s">
        <v>118</v>
      </c>
      <c r="E29" s="114"/>
      <c r="F29" s="114"/>
      <c r="G29" s="115"/>
      <c r="H29" s="116"/>
      <c r="I29" s="114"/>
      <c r="J29" s="114">
        <v>10000</v>
      </c>
      <c r="K29" s="115">
        <v>0</v>
      </c>
      <c r="L29" s="117">
        <f t="shared" si="0"/>
        <v>0</v>
      </c>
      <c r="M29" s="7"/>
      <c r="N29" s="21"/>
      <c r="O29" s="7"/>
    </row>
    <row r="30" spans="1:15" s="5" customFormat="1" ht="108">
      <c r="A30" s="57"/>
      <c r="B30" s="53"/>
      <c r="C30" s="33"/>
      <c r="D30" s="120" t="s">
        <v>0</v>
      </c>
      <c r="E30" s="121"/>
      <c r="F30" s="121"/>
      <c r="G30" s="122"/>
      <c r="H30" s="123"/>
      <c r="I30" s="121"/>
      <c r="J30" s="121"/>
      <c r="K30" s="122"/>
      <c r="L30" s="124"/>
      <c r="M30" s="7"/>
      <c r="N30" s="21"/>
      <c r="O30" s="21"/>
    </row>
    <row r="31" spans="1:15" s="5" customFormat="1" ht="32.25" customHeight="1">
      <c r="A31" s="57" t="s">
        <v>1</v>
      </c>
      <c r="B31" s="53">
        <v>801</v>
      </c>
      <c r="C31" s="33">
        <v>80101</v>
      </c>
      <c r="D31" s="195" t="s">
        <v>132</v>
      </c>
      <c r="E31" s="78">
        <v>1680571</v>
      </c>
      <c r="F31" s="78">
        <v>1680571</v>
      </c>
      <c r="G31" s="79">
        <f>SUM(G32:G34)</f>
        <v>981418.8200000001</v>
      </c>
      <c r="H31" s="95">
        <f>G31/F31*100</f>
        <v>58.397938557787796</v>
      </c>
      <c r="I31" s="121"/>
      <c r="J31" s="121"/>
      <c r="K31" s="122"/>
      <c r="L31" s="124"/>
      <c r="M31" s="7"/>
      <c r="N31" s="21"/>
      <c r="O31" s="21"/>
    </row>
    <row r="32" spans="1:15" s="5" customFormat="1" ht="24">
      <c r="A32" s="56" t="s">
        <v>152</v>
      </c>
      <c r="B32" s="50"/>
      <c r="C32" s="32"/>
      <c r="D32" s="127" t="s">
        <v>26</v>
      </c>
      <c r="E32" s="36"/>
      <c r="F32" s="36"/>
      <c r="G32" s="38">
        <v>232601.59</v>
      </c>
      <c r="H32" s="107"/>
      <c r="I32" s="114"/>
      <c r="J32" s="114"/>
      <c r="K32" s="115"/>
      <c r="L32" s="117"/>
      <c r="M32" s="7"/>
      <c r="N32" s="21"/>
      <c r="O32" s="21"/>
    </row>
    <row r="33" spans="1:15" s="5" customFormat="1" ht="15">
      <c r="A33" s="56" t="s">
        <v>153</v>
      </c>
      <c r="B33" s="50"/>
      <c r="C33" s="34"/>
      <c r="D33" s="127" t="s">
        <v>17</v>
      </c>
      <c r="E33" s="36"/>
      <c r="F33" s="36"/>
      <c r="G33" s="38">
        <v>406576.92</v>
      </c>
      <c r="H33" s="116"/>
      <c r="I33" s="114"/>
      <c r="J33" s="114"/>
      <c r="K33" s="115"/>
      <c r="L33" s="117"/>
      <c r="M33" s="7"/>
      <c r="N33" s="21"/>
      <c r="O33" s="7"/>
    </row>
    <row r="34" spans="1:15" s="5" customFormat="1" ht="24">
      <c r="A34" s="57" t="s">
        <v>154</v>
      </c>
      <c r="B34" s="53"/>
      <c r="C34" s="58"/>
      <c r="D34" s="128" t="s">
        <v>18</v>
      </c>
      <c r="E34" s="59"/>
      <c r="F34" s="59"/>
      <c r="G34" s="60">
        <v>342240.31</v>
      </c>
      <c r="H34" s="123"/>
      <c r="I34" s="121"/>
      <c r="J34" s="121"/>
      <c r="K34" s="122"/>
      <c r="L34" s="124"/>
      <c r="M34" s="7"/>
      <c r="N34" s="21"/>
      <c r="O34" s="7"/>
    </row>
    <row r="35" spans="1:15" s="5" customFormat="1" ht="42.75" customHeight="1">
      <c r="A35" s="73" t="s">
        <v>2</v>
      </c>
      <c r="B35" s="55">
        <v>801</v>
      </c>
      <c r="C35" s="35">
        <v>80103</v>
      </c>
      <c r="D35" s="129" t="s">
        <v>87</v>
      </c>
      <c r="E35" s="68">
        <v>65712</v>
      </c>
      <c r="F35" s="68">
        <v>65712</v>
      </c>
      <c r="G35" s="69">
        <f>SUM(G36:G37)</f>
        <v>34603.8</v>
      </c>
      <c r="H35" s="86">
        <f>G35/F35*100</f>
        <v>52.65978816654493</v>
      </c>
      <c r="I35" s="130"/>
      <c r="J35" s="130"/>
      <c r="K35" s="131"/>
      <c r="L35" s="74"/>
      <c r="M35" s="7"/>
      <c r="N35" s="21"/>
      <c r="O35" s="7"/>
    </row>
    <row r="36" spans="1:15" s="5" customFormat="1" ht="30.75" customHeight="1">
      <c r="A36" s="56" t="s">
        <v>155</v>
      </c>
      <c r="B36" s="50"/>
      <c r="C36" s="34"/>
      <c r="D36" s="127" t="s">
        <v>17</v>
      </c>
      <c r="E36" s="36"/>
      <c r="F36" s="36"/>
      <c r="G36" s="38">
        <v>14830.2</v>
      </c>
      <c r="H36" s="116"/>
      <c r="I36" s="114"/>
      <c r="J36" s="114"/>
      <c r="K36" s="115"/>
      <c r="L36" s="117"/>
      <c r="M36" s="7"/>
      <c r="N36" s="21"/>
      <c r="O36" s="7"/>
    </row>
    <row r="37" spans="1:15" s="5" customFormat="1" ht="24">
      <c r="A37" s="57" t="s">
        <v>156</v>
      </c>
      <c r="B37" s="53"/>
      <c r="C37" s="58"/>
      <c r="D37" s="128" t="s">
        <v>18</v>
      </c>
      <c r="E37" s="59"/>
      <c r="F37" s="59"/>
      <c r="G37" s="60">
        <v>19773.6</v>
      </c>
      <c r="H37" s="123"/>
      <c r="I37" s="121"/>
      <c r="J37" s="121"/>
      <c r="K37" s="122"/>
      <c r="L37" s="124"/>
      <c r="M37" s="7"/>
      <c r="N37" s="21"/>
      <c r="O37" s="7"/>
    </row>
    <row r="38" spans="1:15" s="5" customFormat="1" ht="29.25" customHeight="1">
      <c r="A38" s="73">
        <v>5</v>
      </c>
      <c r="B38" s="55">
        <v>801</v>
      </c>
      <c r="C38" s="35">
        <v>80104</v>
      </c>
      <c r="D38" s="129" t="s">
        <v>133</v>
      </c>
      <c r="E38" s="68">
        <v>1438712</v>
      </c>
      <c r="F38" s="68">
        <v>1438712</v>
      </c>
      <c r="G38" s="69">
        <f>SUM(G39:G41)</f>
        <v>827192.87</v>
      </c>
      <c r="H38" s="86">
        <f>G38/F38*100</f>
        <v>57.49537572495399</v>
      </c>
      <c r="I38" s="130"/>
      <c r="J38" s="130"/>
      <c r="K38" s="131"/>
      <c r="L38" s="74"/>
      <c r="M38" s="7"/>
      <c r="N38" s="21"/>
      <c r="O38" s="7"/>
    </row>
    <row r="39" spans="1:15" s="5" customFormat="1" ht="24">
      <c r="A39" s="56" t="s">
        <v>157</v>
      </c>
      <c r="B39" s="50"/>
      <c r="C39" s="34"/>
      <c r="D39" s="127" t="s">
        <v>27</v>
      </c>
      <c r="E39" s="36"/>
      <c r="F39" s="36"/>
      <c r="G39" s="38">
        <v>340087.44</v>
      </c>
      <c r="H39" s="116"/>
      <c r="I39" s="114"/>
      <c r="J39" s="114"/>
      <c r="K39" s="115"/>
      <c r="L39" s="117"/>
      <c r="M39" s="7"/>
      <c r="N39" s="21"/>
      <c r="O39" s="7"/>
    </row>
    <row r="40" spans="1:15" s="5" customFormat="1" ht="24">
      <c r="A40" s="56" t="s">
        <v>158</v>
      </c>
      <c r="B40" s="50"/>
      <c r="C40" s="34"/>
      <c r="D40" s="127" t="s">
        <v>19</v>
      </c>
      <c r="E40" s="36"/>
      <c r="F40" s="36"/>
      <c r="G40" s="38">
        <v>138975.76</v>
      </c>
      <c r="H40" s="116"/>
      <c r="I40" s="114"/>
      <c r="J40" s="114"/>
      <c r="K40" s="115"/>
      <c r="L40" s="117"/>
      <c r="M40" s="7"/>
      <c r="N40" s="21"/>
      <c r="O40" s="7"/>
    </row>
    <row r="41" spans="1:15" s="5" customFormat="1" ht="15">
      <c r="A41" s="56" t="s">
        <v>159</v>
      </c>
      <c r="B41" s="50"/>
      <c r="C41" s="34"/>
      <c r="D41" s="127" t="s">
        <v>20</v>
      </c>
      <c r="E41" s="36"/>
      <c r="F41" s="36"/>
      <c r="G41" s="38">
        <v>348129.67</v>
      </c>
      <c r="H41" s="123"/>
      <c r="I41" s="114"/>
      <c r="J41" s="114"/>
      <c r="K41" s="115"/>
      <c r="L41" s="117"/>
      <c r="M41" s="7"/>
      <c r="N41" s="21"/>
      <c r="O41" s="7"/>
    </row>
    <row r="42" spans="1:15" s="5" customFormat="1" ht="28.5" customHeight="1">
      <c r="A42" s="73" t="s">
        <v>3</v>
      </c>
      <c r="B42" s="55">
        <v>801</v>
      </c>
      <c r="C42" s="35">
        <v>80110</v>
      </c>
      <c r="D42" s="129" t="s">
        <v>134</v>
      </c>
      <c r="E42" s="68">
        <v>1442200</v>
      </c>
      <c r="F42" s="68">
        <v>1442200</v>
      </c>
      <c r="G42" s="69">
        <f>SUM(G43:G45)</f>
        <v>699874.4199999999</v>
      </c>
      <c r="H42" s="86">
        <f>G42/F42*100</f>
        <v>48.52824989599223</v>
      </c>
      <c r="I42" s="130"/>
      <c r="J42" s="130"/>
      <c r="K42" s="131"/>
      <c r="L42" s="74"/>
      <c r="M42" s="7"/>
      <c r="N42" s="21"/>
      <c r="O42" s="7"/>
    </row>
    <row r="43" spans="1:15" s="5" customFormat="1" ht="15">
      <c r="A43" s="56" t="s">
        <v>160</v>
      </c>
      <c r="B43" s="50"/>
      <c r="C43" s="34"/>
      <c r="D43" s="127" t="s">
        <v>21</v>
      </c>
      <c r="E43" s="36"/>
      <c r="F43" s="36"/>
      <c r="G43" s="38">
        <v>355140.24</v>
      </c>
      <c r="H43" s="116"/>
      <c r="I43" s="114"/>
      <c r="J43" s="114"/>
      <c r="K43" s="115"/>
      <c r="L43" s="117"/>
      <c r="M43" s="7"/>
      <c r="N43" s="21"/>
      <c r="O43" s="7"/>
    </row>
    <row r="44" spans="1:15" s="5" customFormat="1" ht="24">
      <c r="A44" s="56" t="s">
        <v>161</v>
      </c>
      <c r="B44" s="50"/>
      <c r="C44" s="34"/>
      <c r="D44" s="127" t="s">
        <v>22</v>
      </c>
      <c r="E44" s="36"/>
      <c r="F44" s="36"/>
      <c r="G44" s="38">
        <v>228333.7</v>
      </c>
      <c r="H44" s="116"/>
      <c r="I44" s="114"/>
      <c r="J44" s="114"/>
      <c r="K44" s="115"/>
      <c r="L44" s="117"/>
      <c r="M44" s="7"/>
      <c r="N44" s="21"/>
      <c r="O44" s="7"/>
    </row>
    <row r="45" spans="1:15" s="5" customFormat="1" ht="24">
      <c r="A45" s="56" t="s">
        <v>162</v>
      </c>
      <c r="B45" s="50"/>
      <c r="C45" s="34"/>
      <c r="D45" s="127" t="s">
        <v>28</v>
      </c>
      <c r="E45" s="36"/>
      <c r="F45" s="36"/>
      <c r="G45" s="38">
        <v>116400.48</v>
      </c>
      <c r="H45" s="123"/>
      <c r="I45" s="114"/>
      <c r="J45" s="114"/>
      <c r="K45" s="115"/>
      <c r="L45" s="117"/>
      <c r="M45" s="7"/>
      <c r="N45" s="21"/>
      <c r="O45" s="7"/>
    </row>
    <row r="46" spans="1:15" s="5" customFormat="1" ht="24">
      <c r="A46" s="73" t="s">
        <v>4</v>
      </c>
      <c r="B46" s="55">
        <v>801</v>
      </c>
      <c r="C46" s="35">
        <v>80110</v>
      </c>
      <c r="D46" s="129" t="s">
        <v>135</v>
      </c>
      <c r="E46" s="68">
        <v>2157738</v>
      </c>
      <c r="F46" s="68">
        <v>2157738</v>
      </c>
      <c r="G46" s="69">
        <f>SUM(G47:G48)</f>
        <v>1230580.32</v>
      </c>
      <c r="H46" s="86">
        <f>G46/F46*100</f>
        <v>57.03103527861122</v>
      </c>
      <c r="I46" s="130"/>
      <c r="J46" s="130"/>
      <c r="K46" s="131"/>
      <c r="L46" s="74"/>
      <c r="M46" s="7"/>
      <c r="N46" s="21"/>
      <c r="O46" s="7"/>
    </row>
    <row r="47" spans="1:15" s="5" customFormat="1" ht="24">
      <c r="A47" s="56" t="s">
        <v>163</v>
      </c>
      <c r="B47" s="50"/>
      <c r="C47" s="34"/>
      <c r="D47" s="127" t="s">
        <v>23</v>
      </c>
      <c r="E47" s="36"/>
      <c r="F47" s="36"/>
      <c r="G47" s="38">
        <v>661109.64</v>
      </c>
      <c r="H47" s="116"/>
      <c r="I47" s="114"/>
      <c r="J47" s="114"/>
      <c r="K47" s="115"/>
      <c r="L47" s="117"/>
      <c r="M47" s="7"/>
      <c r="N47" s="21"/>
      <c r="O47" s="7"/>
    </row>
    <row r="48" spans="1:15" s="5" customFormat="1" ht="24">
      <c r="A48" s="56" t="s">
        <v>164</v>
      </c>
      <c r="B48" s="50"/>
      <c r="C48" s="34"/>
      <c r="D48" s="127" t="s">
        <v>24</v>
      </c>
      <c r="E48" s="36"/>
      <c r="F48" s="36"/>
      <c r="G48" s="38">
        <v>569470.68</v>
      </c>
      <c r="H48" s="116"/>
      <c r="I48" s="114"/>
      <c r="J48" s="114"/>
      <c r="K48" s="115"/>
      <c r="L48" s="124"/>
      <c r="M48" s="7"/>
      <c r="N48" s="21"/>
      <c r="O48" s="7"/>
    </row>
    <row r="49" spans="1:15" s="5" customFormat="1" ht="72">
      <c r="A49" s="73" t="s">
        <v>5</v>
      </c>
      <c r="B49" s="55">
        <v>851</v>
      </c>
      <c r="C49" s="6">
        <v>85149</v>
      </c>
      <c r="D49" s="63" t="s">
        <v>136</v>
      </c>
      <c r="E49" s="65"/>
      <c r="F49" s="65"/>
      <c r="G49" s="85"/>
      <c r="H49" s="64"/>
      <c r="I49" s="65">
        <v>130000</v>
      </c>
      <c r="J49" s="65">
        <f>SUM(J50:J58)</f>
        <v>130000</v>
      </c>
      <c r="K49" s="85">
        <f>K50+K51+K52+K53+K54+K55+K56+K57+K58</f>
        <v>126000</v>
      </c>
      <c r="L49" s="96">
        <f t="shared" si="0"/>
        <v>96.92307692307692</v>
      </c>
      <c r="M49" s="7"/>
      <c r="N49" s="21"/>
      <c r="O49" s="7"/>
    </row>
    <row r="50" spans="1:15" s="5" customFormat="1" ht="15">
      <c r="A50" s="56" t="s">
        <v>165</v>
      </c>
      <c r="B50" s="50"/>
      <c r="C50" s="32"/>
      <c r="D50" s="113" t="s">
        <v>137</v>
      </c>
      <c r="E50" s="114"/>
      <c r="F50" s="114"/>
      <c r="G50" s="115"/>
      <c r="H50" s="116"/>
      <c r="I50" s="114"/>
      <c r="J50" s="114">
        <v>33500</v>
      </c>
      <c r="K50" s="115">
        <v>33500</v>
      </c>
      <c r="L50" s="117">
        <f t="shared" si="0"/>
        <v>100</v>
      </c>
      <c r="M50" s="7"/>
      <c r="N50" s="21"/>
      <c r="O50" s="7"/>
    </row>
    <row r="51" spans="1:15" s="5" customFormat="1" ht="15">
      <c r="A51" s="56" t="s">
        <v>166</v>
      </c>
      <c r="B51" s="50"/>
      <c r="C51" s="32"/>
      <c r="D51" s="113" t="s">
        <v>138</v>
      </c>
      <c r="E51" s="114"/>
      <c r="F51" s="114"/>
      <c r="G51" s="115"/>
      <c r="H51" s="116"/>
      <c r="I51" s="114"/>
      <c r="J51" s="114">
        <v>13500</v>
      </c>
      <c r="K51" s="115">
        <v>13500</v>
      </c>
      <c r="L51" s="117">
        <f t="shared" si="0"/>
        <v>100</v>
      </c>
      <c r="M51" s="7"/>
      <c r="N51" s="21"/>
      <c r="O51" s="7"/>
    </row>
    <row r="52" spans="1:15" s="5" customFormat="1" ht="15">
      <c r="A52" s="56" t="s">
        <v>167</v>
      </c>
      <c r="B52" s="50"/>
      <c r="C52" s="32"/>
      <c r="D52" s="113" t="s">
        <v>139</v>
      </c>
      <c r="E52" s="114"/>
      <c r="F52" s="114"/>
      <c r="G52" s="115"/>
      <c r="H52" s="116"/>
      <c r="I52" s="114"/>
      <c r="J52" s="114">
        <v>8000</v>
      </c>
      <c r="K52" s="115">
        <v>4000</v>
      </c>
      <c r="L52" s="117">
        <f t="shared" si="0"/>
        <v>50</v>
      </c>
      <c r="M52" s="7"/>
      <c r="N52" s="21"/>
      <c r="O52" s="7"/>
    </row>
    <row r="53" spans="1:15" s="5" customFormat="1" ht="15">
      <c r="A53" s="56" t="s">
        <v>168</v>
      </c>
      <c r="B53" s="50"/>
      <c r="C53" s="32"/>
      <c r="D53" s="113" t="s">
        <v>140</v>
      </c>
      <c r="E53" s="114"/>
      <c r="F53" s="114"/>
      <c r="G53" s="115"/>
      <c r="H53" s="116"/>
      <c r="I53" s="114"/>
      <c r="J53" s="114">
        <v>11000</v>
      </c>
      <c r="K53" s="115">
        <v>11000</v>
      </c>
      <c r="L53" s="117">
        <f t="shared" si="0"/>
        <v>100</v>
      </c>
      <c r="M53" s="7"/>
      <c r="N53" s="21"/>
      <c r="O53" s="7"/>
    </row>
    <row r="54" spans="1:15" s="5" customFormat="1" ht="24">
      <c r="A54" s="56" t="s">
        <v>169</v>
      </c>
      <c r="B54" s="50"/>
      <c r="C54" s="32"/>
      <c r="D54" s="113" t="s">
        <v>141</v>
      </c>
      <c r="E54" s="114"/>
      <c r="F54" s="114"/>
      <c r="G54" s="115"/>
      <c r="H54" s="116"/>
      <c r="I54" s="114"/>
      <c r="J54" s="114">
        <v>22000</v>
      </c>
      <c r="K54" s="115">
        <v>22000</v>
      </c>
      <c r="L54" s="117">
        <f t="shared" si="0"/>
        <v>100</v>
      </c>
      <c r="M54" s="7"/>
      <c r="N54" s="21"/>
      <c r="O54" s="7"/>
    </row>
    <row r="55" spans="1:15" s="5" customFormat="1" ht="24">
      <c r="A55" s="56" t="s">
        <v>170</v>
      </c>
      <c r="B55" s="50"/>
      <c r="C55" s="32"/>
      <c r="D55" s="113" t="s">
        <v>142</v>
      </c>
      <c r="E55" s="114"/>
      <c r="F55" s="114"/>
      <c r="G55" s="115"/>
      <c r="H55" s="116"/>
      <c r="I55" s="114"/>
      <c r="J55" s="114">
        <v>6600</v>
      </c>
      <c r="K55" s="115">
        <v>6600</v>
      </c>
      <c r="L55" s="117">
        <f t="shared" si="0"/>
        <v>100</v>
      </c>
      <c r="M55" s="7"/>
      <c r="N55" s="21"/>
      <c r="O55" s="7"/>
    </row>
    <row r="56" spans="1:15" s="5" customFormat="1" ht="24">
      <c r="A56" s="56" t="s">
        <v>171</v>
      </c>
      <c r="B56" s="50"/>
      <c r="C56" s="32"/>
      <c r="D56" s="113" t="s">
        <v>143</v>
      </c>
      <c r="E56" s="114"/>
      <c r="F56" s="114"/>
      <c r="G56" s="115"/>
      <c r="H56" s="116"/>
      <c r="I56" s="114"/>
      <c r="J56" s="114">
        <v>15400</v>
      </c>
      <c r="K56" s="115">
        <v>15400</v>
      </c>
      <c r="L56" s="117">
        <f t="shared" si="0"/>
        <v>100</v>
      </c>
      <c r="M56" s="7"/>
      <c r="N56" s="21"/>
      <c r="O56" s="7"/>
    </row>
    <row r="57" spans="1:15" s="5" customFormat="1" ht="15">
      <c r="A57" s="56" t="s">
        <v>172</v>
      </c>
      <c r="B57" s="50"/>
      <c r="C57" s="32"/>
      <c r="D57" s="113" t="s">
        <v>144</v>
      </c>
      <c r="E57" s="114"/>
      <c r="F57" s="114"/>
      <c r="G57" s="115"/>
      <c r="H57" s="116"/>
      <c r="I57" s="114"/>
      <c r="J57" s="114">
        <v>8000</v>
      </c>
      <c r="K57" s="115">
        <v>8000</v>
      </c>
      <c r="L57" s="117">
        <f t="shared" si="0"/>
        <v>100</v>
      </c>
      <c r="M57" s="7"/>
      <c r="N57" s="21"/>
      <c r="O57" s="7"/>
    </row>
    <row r="58" spans="1:15" s="5" customFormat="1" ht="24">
      <c r="A58" s="56" t="s">
        <v>173</v>
      </c>
      <c r="B58" s="50"/>
      <c r="C58" s="32"/>
      <c r="D58" s="113" t="s">
        <v>145</v>
      </c>
      <c r="E58" s="114"/>
      <c r="F58" s="114"/>
      <c r="G58" s="115"/>
      <c r="H58" s="116"/>
      <c r="I58" s="114"/>
      <c r="J58" s="114">
        <v>12000</v>
      </c>
      <c r="K58" s="115">
        <v>12000</v>
      </c>
      <c r="L58" s="117">
        <f t="shared" si="0"/>
        <v>100</v>
      </c>
      <c r="M58" s="7"/>
      <c r="N58" s="21"/>
      <c r="O58" s="7"/>
    </row>
    <row r="59" spans="1:15" s="5" customFormat="1" ht="24">
      <c r="A59" s="56"/>
      <c r="B59" s="50"/>
      <c r="C59" s="32"/>
      <c r="D59" s="125" t="s">
        <v>25</v>
      </c>
      <c r="E59" s="114"/>
      <c r="F59" s="114"/>
      <c r="G59" s="115"/>
      <c r="H59" s="116"/>
      <c r="I59" s="114"/>
      <c r="J59" s="114"/>
      <c r="K59" s="115"/>
      <c r="L59" s="117"/>
      <c r="M59" s="7"/>
      <c r="N59" s="21"/>
      <c r="O59" s="7"/>
    </row>
    <row r="60" spans="1:15" s="5" customFormat="1" ht="15">
      <c r="A60" s="56"/>
      <c r="B60" s="50"/>
      <c r="C60" s="32"/>
      <c r="D60" s="125" t="s">
        <v>146</v>
      </c>
      <c r="E60" s="114"/>
      <c r="F60" s="114"/>
      <c r="G60" s="115"/>
      <c r="H60" s="116"/>
      <c r="I60" s="114"/>
      <c r="J60" s="114"/>
      <c r="K60" s="115"/>
      <c r="L60" s="117"/>
      <c r="M60" s="7"/>
      <c r="N60" s="21"/>
      <c r="O60" s="7"/>
    </row>
    <row r="61" spans="1:15" s="5" customFormat="1" ht="36">
      <c r="A61" s="56"/>
      <c r="B61" s="50"/>
      <c r="C61" s="32"/>
      <c r="D61" s="125" t="s">
        <v>147</v>
      </c>
      <c r="E61" s="114"/>
      <c r="F61" s="114"/>
      <c r="G61" s="115"/>
      <c r="H61" s="116"/>
      <c r="I61" s="114"/>
      <c r="J61" s="114"/>
      <c r="K61" s="115"/>
      <c r="L61" s="117"/>
      <c r="M61" s="7"/>
      <c r="N61" s="21"/>
      <c r="O61" s="7"/>
    </row>
    <row r="62" spans="1:15" s="5" customFormat="1" ht="36">
      <c r="A62" s="56"/>
      <c r="B62" s="50"/>
      <c r="C62" s="32"/>
      <c r="D62" s="125" t="s">
        <v>148</v>
      </c>
      <c r="E62" s="114"/>
      <c r="F62" s="114"/>
      <c r="G62" s="115"/>
      <c r="H62" s="116"/>
      <c r="I62" s="114"/>
      <c r="J62" s="114"/>
      <c r="K62" s="115"/>
      <c r="L62" s="117"/>
      <c r="M62" s="7"/>
      <c r="N62" s="21"/>
      <c r="O62" s="7"/>
    </row>
    <row r="63" spans="1:15" s="5" customFormat="1" ht="36">
      <c r="A63" s="56"/>
      <c r="B63" s="50"/>
      <c r="C63" s="32"/>
      <c r="D63" s="125" t="s">
        <v>149</v>
      </c>
      <c r="E63" s="114"/>
      <c r="F63" s="114"/>
      <c r="G63" s="115"/>
      <c r="H63" s="116"/>
      <c r="I63" s="114"/>
      <c r="J63" s="114"/>
      <c r="K63" s="115"/>
      <c r="L63" s="117"/>
      <c r="M63" s="7"/>
      <c r="N63" s="21"/>
      <c r="O63" s="7"/>
    </row>
    <row r="64" spans="1:15" s="5" customFormat="1" ht="15">
      <c r="A64" s="56"/>
      <c r="B64" s="50"/>
      <c r="C64" s="32"/>
      <c r="D64" s="125" t="s">
        <v>150</v>
      </c>
      <c r="E64" s="114"/>
      <c r="F64" s="114"/>
      <c r="G64" s="115"/>
      <c r="H64" s="116"/>
      <c r="I64" s="114"/>
      <c r="J64" s="114"/>
      <c r="K64" s="115"/>
      <c r="L64" s="117"/>
      <c r="M64" s="7"/>
      <c r="N64" s="21"/>
      <c r="O64" s="7"/>
    </row>
    <row r="65" spans="1:15" s="5" customFormat="1" ht="24">
      <c r="A65" s="56"/>
      <c r="B65" s="50"/>
      <c r="C65" s="32"/>
      <c r="D65" s="125" t="s">
        <v>151</v>
      </c>
      <c r="E65" s="114"/>
      <c r="F65" s="114"/>
      <c r="G65" s="115"/>
      <c r="H65" s="116"/>
      <c r="I65" s="114"/>
      <c r="J65" s="114"/>
      <c r="K65" s="122"/>
      <c r="L65" s="124"/>
      <c r="M65" s="7"/>
      <c r="N65" s="21"/>
      <c r="O65" s="7"/>
    </row>
    <row r="66" spans="1:15" s="5" customFormat="1" ht="77.25" customHeight="1">
      <c r="A66" s="73" t="s">
        <v>6</v>
      </c>
      <c r="B66" s="55">
        <v>851</v>
      </c>
      <c r="C66" s="6">
        <v>85153</v>
      </c>
      <c r="D66" s="63" t="s">
        <v>29</v>
      </c>
      <c r="E66" s="61"/>
      <c r="F66" s="61"/>
      <c r="G66" s="62"/>
      <c r="H66" s="64"/>
      <c r="I66" s="65">
        <v>100000</v>
      </c>
      <c r="J66" s="65">
        <f>SUM(J67:J71)</f>
        <v>100000</v>
      </c>
      <c r="K66" s="94">
        <f>SUM(K67:K71)</f>
        <v>94000</v>
      </c>
      <c r="L66" s="87">
        <f t="shared" si="0"/>
        <v>94</v>
      </c>
      <c r="M66" s="7"/>
      <c r="N66" s="21"/>
      <c r="O66" s="7"/>
    </row>
    <row r="67" spans="1:15" s="5" customFormat="1" ht="15">
      <c r="A67" s="56" t="s">
        <v>184</v>
      </c>
      <c r="B67" s="50"/>
      <c r="C67" s="32"/>
      <c r="D67" s="113" t="s">
        <v>116</v>
      </c>
      <c r="E67" s="36"/>
      <c r="F67" s="36"/>
      <c r="G67" s="38"/>
      <c r="H67" s="116"/>
      <c r="I67" s="114"/>
      <c r="J67" s="114">
        <v>39000</v>
      </c>
      <c r="K67" s="115">
        <v>39000</v>
      </c>
      <c r="L67" s="117">
        <f t="shared" si="0"/>
        <v>100</v>
      </c>
      <c r="M67" s="7"/>
      <c r="N67" s="21"/>
      <c r="O67" s="7"/>
    </row>
    <row r="68" spans="1:15" s="5" customFormat="1" ht="15">
      <c r="A68" s="56" t="s">
        <v>185</v>
      </c>
      <c r="B68" s="50"/>
      <c r="C68" s="32"/>
      <c r="D68" s="113" t="s">
        <v>174</v>
      </c>
      <c r="E68" s="36"/>
      <c r="F68" s="36"/>
      <c r="G68" s="38"/>
      <c r="H68" s="116"/>
      <c r="I68" s="114"/>
      <c r="J68" s="114">
        <v>10000</v>
      </c>
      <c r="K68" s="115">
        <v>10000</v>
      </c>
      <c r="L68" s="117">
        <f t="shared" si="0"/>
        <v>100</v>
      </c>
      <c r="M68" s="7"/>
      <c r="N68" s="21"/>
      <c r="O68" s="7"/>
    </row>
    <row r="69" spans="1:15" s="5" customFormat="1" ht="24">
      <c r="A69" s="56" t="s">
        <v>186</v>
      </c>
      <c r="B69" s="50"/>
      <c r="C69" s="32"/>
      <c r="D69" s="113" t="s">
        <v>175</v>
      </c>
      <c r="E69" s="36"/>
      <c r="F69" s="36"/>
      <c r="G69" s="38"/>
      <c r="H69" s="116"/>
      <c r="I69" s="114"/>
      <c r="J69" s="114">
        <v>26000</v>
      </c>
      <c r="K69" s="115">
        <v>20000</v>
      </c>
      <c r="L69" s="117">
        <f t="shared" si="0"/>
        <v>76.92307692307693</v>
      </c>
      <c r="M69" s="7"/>
      <c r="N69" s="21"/>
      <c r="O69" s="7"/>
    </row>
    <row r="70" spans="1:15" s="5" customFormat="1" ht="15">
      <c r="A70" s="56" t="s">
        <v>187</v>
      </c>
      <c r="B70" s="50"/>
      <c r="C70" s="32"/>
      <c r="D70" s="113" t="s">
        <v>176</v>
      </c>
      <c r="E70" s="36"/>
      <c r="F70" s="36"/>
      <c r="G70" s="38"/>
      <c r="H70" s="116"/>
      <c r="I70" s="114"/>
      <c r="J70" s="114">
        <v>20000</v>
      </c>
      <c r="K70" s="115">
        <v>20000</v>
      </c>
      <c r="L70" s="117">
        <f t="shared" si="0"/>
        <v>100</v>
      </c>
      <c r="M70" s="7"/>
      <c r="N70" s="21"/>
      <c r="O70" s="7"/>
    </row>
    <row r="71" spans="1:15" s="5" customFormat="1" ht="15">
      <c r="A71" s="56" t="s">
        <v>188</v>
      </c>
      <c r="B71" s="50"/>
      <c r="C71" s="32"/>
      <c r="D71" s="132" t="s">
        <v>177</v>
      </c>
      <c r="E71" s="36"/>
      <c r="F71" s="36"/>
      <c r="G71" s="38"/>
      <c r="H71" s="116"/>
      <c r="I71" s="114"/>
      <c r="J71" s="114">
        <v>5000</v>
      </c>
      <c r="K71" s="115">
        <v>5000</v>
      </c>
      <c r="L71" s="117">
        <f t="shared" si="0"/>
        <v>100</v>
      </c>
      <c r="M71" s="7"/>
      <c r="N71" s="21"/>
      <c r="O71" s="7"/>
    </row>
    <row r="72" spans="1:15" s="5" customFormat="1" ht="36">
      <c r="A72" s="56"/>
      <c r="B72" s="50"/>
      <c r="C72" s="32"/>
      <c r="D72" s="133" t="s">
        <v>30</v>
      </c>
      <c r="E72" s="36"/>
      <c r="F72" s="36"/>
      <c r="G72" s="38"/>
      <c r="H72" s="116"/>
      <c r="I72" s="114"/>
      <c r="J72" s="114"/>
      <c r="K72" s="115"/>
      <c r="L72" s="117"/>
      <c r="M72" s="7"/>
      <c r="N72" s="21"/>
      <c r="O72" s="7"/>
    </row>
    <row r="73" spans="1:15" s="5" customFormat="1" ht="24">
      <c r="A73" s="56"/>
      <c r="B73" s="50"/>
      <c r="C73" s="32"/>
      <c r="D73" s="134" t="s">
        <v>178</v>
      </c>
      <c r="E73" s="36"/>
      <c r="F73" s="36"/>
      <c r="G73" s="38"/>
      <c r="H73" s="116"/>
      <c r="I73" s="114"/>
      <c r="J73" s="114"/>
      <c r="K73" s="115"/>
      <c r="L73" s="117"/>
      <c r="M73" s="7"/>
      <c r="N73" s="21"/>
      <c r="O73" s="7"/>
    </row>
    <row r="74" spans="1:15" s="5" customFormat="1" ht="36">
      <c r="A74" s="56"/>
      <c r="B74" s="50"/>
      <c r="C74" s="135"/>
      <c r="D74" s="134" t="s">
        <v>179</v>
      </c>
      <c r="E74" s="36"/>
      <c r="F74" s="36"/>
      <c r="G74" s="38"/>
      <c r="H74" s="116"/>
      <c r="I74" s="114"/>
      <c r="J74" s="114"/>
      <c r="K74" s="115"/>
      <c r="L74" s="117"/>
      <c r="M74" s="7"/>
      <c r="N74" s="21"/>
      <c r="O74" s="7"/>
    </row>
    <row r="75" spans="1:15" s="5" customFormat="1" ht="36">
      <c r="A75" s="56"/>
      <c r="B75" s="50"/>
      <c r="C75" s="135"/>
      <c r="D75" s="134" t="s">
        <v>180</v>
      </c>
      <c r="E75" s="36"/>
      <c r="F75" s="36"/>
      <c r="G75" s="38"/>
      <c r="H75" s="116"/>
      <c r="I75" s="114"/>
      <c r="J75" s="114"/>
      <c r="K75" s="115"/>
      <c r="L75" s="117"/>
      <c r="M75" s="7"/>
      <c r="N75" s="21"/>
      <c r="O75" s="7"/>
    </row>
    <row r="76" spans="1:15" s="5" customFormat="1" ht="36">
      <c r="A76" s="56"/>
      <c r="B76" s="50"/>
      <c r="C76" s="135"/>
      <c r="D76" s="136" t="s">
        <v>31</v>
      </c>
      <c r="E76" s="36"/>
      <c r="F76" s="36"/>
      <c r="G76" s="38"/>
      <c r="H76" s="116"/>
      <c r="I76" s="114"/>
      <c r="J76" s="114"/>
      <c r="K76" s="115"/>
      <c r="L76" s="117"/>
      <c r="M76" s="7"/>
      <c r="N76" s="21"/>
      <c r="O76" s="7"/>
    </row>
    <row r="77" spans="1:15" s="5" customFormat="1" ht="24">
      <c r="A77" s="56"/>
      <c r="B77" s="50"/>
      <c r="C77" s="135"/>
      <c r="D77" s="133" t="s">
        <v>181</v>
      </c>
      <c r="E77" s="36"/>
      <c r="F77" s="36"/>
      <c r="G77" s="38"/>
      <c r="H77" s="116"/>
      <c r="I77" s="114"/>
      <c r="J77" s="114"/>
      <c r="K77" s="115"/>
      <c r="L77" s="117"/>
      <c r="M77" s="7"/>
      <c r="N77" s="21"/>
      <c r="O77" s="7"/>
    </row>
    <row r="78" spans="1:15" s="5" customFormat="1" ht="36">
      <c r="A78" s="56"/>
      <c r="B78" s="50"/>
      <c r="C78" s="135"/>
      <c r="D78" s="134" t="s">
        <v>182</v>
      </c>
      <c r="E78" s="36"/>
      <c r="F78" s="36"/>
      <c r="G78" s="38"/>
      <c r="H78" s="116"/>
      <c r="I78" s="114"/>
      <c r="J78" s="114"/>
      <c r="K78" s="115"/>
      <c r="L78" s="117"/>
      <c r="M78" s="7"/>
      <c r="N78" s="21"/>
      <c r="O78" s="7"/>
    </row>
    <row r="79" spans="1:15" s="5" customFormat="1" ht="36">
      <c r="A79" s="56"/>
      <c r="B79" s="50"/>
      <c r="C79" s="135"/>
      <c r="D79" s="137" t="s">
        <v>183</v>
      </c>
      <c r="E79" s="36"/>
      <c r="F79" s="36"/>
      <c r="G79" s="38"/>
      <c r="H79" s="116"/>
      <c r="I79" s="114"/>
      <c r="J79" s="114"/>
      <c r="K79" s="115"/>
      <c r="L79" s="124"/>
      <c r="M79" s="7"/>
      <c r="N79" s="21"/>
      <c r="O79" s="7"/>
    </row>
    <row r="80" spans="1:15" s="5" customFormat="1" ht="72">
      <c r="A80" s="73" t="s">
        <v>7</v>
      </c>
      <c r="B80" s="55">
        <v>851</v>
      </c>
      <c r="C80" s="6">
        <v>85154</v>
      </c>
      <c r="D80" s="63" t="s">
        <v>189</v>
      </c>
      <c r="E80" s="61"/>
      <c r="F80" s="61"/>
      <c r="G80" s="62"/>
      <c r="H80" s="64"/>
      <c r="I80" s="65">
        <v>613000</v>
      </c>
      <c r="J80" s="66">
        <f>SUM(J81:J109)</f>
        <v>613000</v>
      </c>
      <c r="K80" s="67">
        <f>SUM(K81:K109)</f>
        <v>464802.5</v>
      </c>
      <c r="L80" s="96">
        <f aca="true" t="shared" si="1" ref="L80:L109">K80/J80*100</f>
        <v>75.8242251223491</v>
      </c>
      <c r="M80" s="7"/>
      <c r="N80" s="21"/>
      <c r="O80" s="7"/>
    </row>
    <row r="81" spans="1:15" s="5" customFormat="1" ht="15">
      <c r="A81" s="56" t="s">
        <v>222</v>
      </c>
      <c r="B81" s="50"/>
      <c r="C81" s="32"/>
      <c r="D81" s="138" t="s">
        <v>190</v>
      </c>
      <c r="E81" s="36"/>
      <c r="F81" s="36"/>
      <c r="G81" s="38"/>
      <c r="H81" s="116"/>
      <c r="I81" s="42"/>
      <c r="J81" s="114">
        <v>83000</v>
      </c>
      <c r="K81" s="139">
        <v>83000</v>
      </c>
      <c r="L81" s="117">
        <f t="shared" si="1"/>
        <v>100</v>
      </c>
      <c r="M81" s="7"/>
      <c r="N81" s="21"/>
      <c r="O81" s="7"/>
    </row>
    <row r="82" spans="1:15" s="5" customFormat="1" ht="15">
      <c r="A82" s="56" t="s">
        <v>223</v>
      </c>
      <c r="B82" s="50"/>
      <c r="C82" s="32"/>
      <c r="D82" s="138" t="s">
        <v>191</v>
      </c>
      <c r="E82" s="36"/>
      <c r="F82" s="36"/>
      <c r="G82" s="38"/>
      <c r="H82" s="116"/>
      <c r="I82" s="42"/>
      <c r="J82" s="114">
        <v>4600</v>
      </c>
      <c r="K82" s="139">
        <v>4600</v>
      </c>
      <c r="L82" s="117">
        <f t="shared" si="1"/>
        <v>100</v>
      </c>
      <c r="M82" s="7"/>
      <c r="N82" s="21"/>
      <c r="O82" s="7"/>
    </row>
    <row r="83" spans="1:15" s="5" customFormat="1" ht="15">
      <c r="A83" s="56" t="s">
        <v>224</v>
      </c>
      <c r="B83" s="50"/>
      <c r="C83" s="32"/>
      <c r="D83" s="138" t="s">
        <v>192</v>
      </c>
      <c r="E83" s="36"/>
      <c r="F83" s="36"/>
      <c r="G83" s="38"/>
      <c r="H83" s="116"/>
      <c r="I83" s="42"/>
      <c r="J83" s="42">
        <v>9000</v>
      </c>
      <c r="K83" s="139">
        <v>9000</v>
      </c>
      <c r="L83" s="117">
        <f t="shared" si="1"/>
        <v>100</v>
      </c>
      <c r="M83" s="7"/>
      <c r="N83" s="21"/>
      <c r="O83" s="7"/>
    </row>
    <row r="84" spans="1:15" s="5" customFormat="1" ht="15">
      <c r="A84" s="56" t="s">
        <v>225</v>
      </c>
      <c r="B84" s="50"/>
      <c r="C84" s="32"/>
      <c r="D84" s="138" t="s">
        <v>193</v>
      </c>
      <c r="E84" s="36"/>
      <c r="F84" s="36"/>
      <c r="G84" s="38"/>
      <c r="H84" s="116"/>
      <c r="I84" s="42"/>
      <c r="J84" s="42">
        <v>15000</v>
      </c>
      <c r="K84" s="139">
        <v>10000</v>
      </c>
      <c r="L84" s="117">
        <f t="shared" si="1"/>
        <v>66.66666666666666</v>
      </c>
      <c r="M84" s="7"/>
      <c r="N84" s="21"/>
      <c r="O84" s="7"/>
    </row>
    <row r="85" spans="1:15" s="5" customFormat="1" ht="15">
      <c r="A85" s="56" t="s">
        <v>226</v>
      </c>
      <c r="B85" s="50"/>
      <c r="C85" s="32"/>
      <c r="D85" s="138" t="s">
        <v>194</v>
      </c>
      <c r="E85" s="36"/>
      <c r="F85" s="36"/>
      <c r="G85" s="38"/>
      <c r="H85" s="116"/>
      <c r="I85" s="42"/>
      <c r="J85" s="114">
        <v>5000</v>
      </c>
      <c r="K85" s="139">
        <v>4969.5</v>
      </c>
      <c r="L85" s="117">
        <f t="shared" si="1"/>
        <v>99.39</v>
      </c>
      <c r="M85" s="7"/>
      <c r="N85" s="21"/>
      <c r="O85" s="7"/>
    </row>
    <row r="86" spans="1:15" s="5" customFormat="1" ht="24">
      <c r="A86" s="56" t="s">
        <v>227</v>
      </c>
      <c r="B86" s="50"/>
      <c r="C86" s="32"/>
      <c r="D86" s="138" t="s">
        <v>195</v>
      </c>
      <c r="E86" s="36"/>
      <c r="F86" s="36"/>
      <c r="G86" s="38"/>
      <c r="H86" s="116"/>
      <c r="I86" s="42"/>
      <c r="J86" s="42">
        <v>14000</v>
      </c>
      <c r="K86" s="139">
        <v>14000</v>
      </c>
      <c r="L86" s="117">
        <f t="shared" si="1"/>
        <v>100</v>
      </c>
      <c r="M86" s="7"/>
      <c r="N86" s="21"/>
      <c r="O86" s="7"/>
    </row>
    <row r="87" spans="1:15" s="5" customFormat="1" ht="15">
      <c r="A87" s="56" t="s">
        <v>228</v>
      </c>
      <c r="B87" s="50"/>
      <c r="C87" s="32"/>
      <c r="D87" s="138" t="s">
        <v>196</v>
      </c>
      <c r="E87" s="36"/>
      <c r="F87" s="36"/>
      <c r="G87" s="38"/>
      <c r="H87" s="116"/>
      <c r="I87" s="42"/>
      <c r="J87" s="42">
        <v>5000</v>
      </c>
      <c r="K87" s="139">
        <v>5000</v>
      </c>
      <c r="L87" s="117">
        <f t="shared" si="1"/>
        <v>100</v>
      </c>
      <c r="M87" s="7"/>
      <c r="N87" s="21"/>
      <c r="O87" s="7"/>
    </row>
    <row r="88" spans="1:15" s="5" customFormat="1" ht="15">
      <c r="A88" s="56" t="s">
        <v>229</v>
      </c>
      <c r="B88" s="50"/>
      <c r="C88" s="32"/>
      <c r="D88" s="138" t="s">
        <v>197</v>
      </c>
      <c r="E88" s="36"/>
      <c r="F88" s="36"/>
      <c r="G88" s="38"/>
      <c r="H88" s="116"/>
      <c r="I88" s="42"/>
      <c r="J88" s="114">
        <v>3000</v>
      </c>
      <c r="K88" s="139">
        <v>3000</v>
      </c>
      <c r="L88" s="117">
        <f t="shared" si="1"/>
        <v>100</v>
      </c>
      <c r="M88" s="7"/>
      <c r="N88" s="21"/>
      <c r="O88" s="7"/>
    </row>
    <row r="89" spans="1:15" s="5" customFormat="1" ht="15">
      <c r="A89" s="56" t="s">
        <v>230</v>
      </c>
      <c r="B89" s="50"/>
      <c r="C89" s="32"/>
      <c r="D89" s="138" t="s">
        <v>198</v>
      </c>
      <c r="E89" s="36"/>
      <c r="F89" s="36"/>
      <c r="G89" s="38"/>
      <c r="H89" s="116"/>
      <c r="I89" s="42"/>
      <c r="J89" s="114">
        <v>22500</v>
      </c>
      <c r="K89" s="139">
        <v>22500</v>
      </c>
      <c r="L89" s="117">
        <f t="shared" si="1"/>
        <v>100</v>
      </c>
      <c r="M89" s="7"/>
      <c r="N89" s="21"/>
      <c r="O89" s="7"/>
    </row>
    <row r="90" spans="1:15" s="5" customFormat="1" ht="15">
      <c r="A90" s="56" t="s">
        <v>231</v>
      </c>
      <c r="B90" s="50"/>
      <c r="C90" s="32"/>
      <c r="D90" s="138" t="s">
        <v>199</v>
      </c>
      <c r="E90" s="36"/>
      <c r="F90" s="36"/>
      <c r="G90" s="38"/>
      <c r="H90" s="116"/>
      <c r="I90" s="42"/>
      <c r="J90" s="114">
        <v>28000</v>
      </c>
      <c r="K90" s="139">
        <v>28000</v>
      </c>
      <c r="L90" s="117">
        <f t="shared" si="1"/>
        <v>100</v>
      </c>
      <c r="M90" s="7"/>
      <c r="N90" s="21"/>
      <c r="O90" s="7"/>
    </row>
    <row r="91" spans="1:15" s="5" customFormat="1" ht="15">
      <c r="A91" s="56" t="s">
        <v>232</v>
      </c>
      <c r="B91" s="50"/>
      <c r="C91" s="32"/>
      <c r="D91" s="138" t="s">
        <v>200</v>
      </c>
      <c r="E91" s="36"/>
      <c r="F91" s="36"/>
      <c r="G91" s="38"/>
      <c r="H91" s="116"/>
      <c r="I91" s="42"/>
      <c r="J91" s="114">
        <v>8000</v>
      </c>
      <c r="K91" s="139">
        <v>8000</v>
      </c>
      <c r="L91" s="117">
        <f t="shared" si="1"/>
        <v>100</v>
      </c>
      <c r="M91" s="7"/>
      <c r="N91" s="21"/>
      <c r="O91" s="7"/>
    </row>
    <row r="92" spans="1:15" s="5" customFormat="1" ht="36">
      <c r="A92" s="56" t="s">
        <v>233</v>
      </c>
      <c r="B92" s="50"/>
      <c r="C92" s="32"/>
      <c r="D92" s="138" t="s">
        <v>201</v>
      </c>
      <c r="E92" s="36"/>
      <c r="F92" s="36"/>
      <c r="G92" s="38"/>
      <c r="H92" s="116"/>
      <c r="I92" s="42"/>
      <c r="J92" s="42">
        <v>2000</v>
      </c>
      <c r="K92" s="139">
        <v>0</v>
      </c>
      <c r="L92" s="117">
        <f t="shared" si="1"/>
        <v>0</v>
      </c>
      <c r="M92" s="7"/>
      <c r="N92" s="21"/>
      <c r="O92" s="7"/>
    </row>
    <row r="93" spans="1:15" s="5" customFormat="1" ht="24">
      <c r="A93" s="56" t="s">
        <v>234</v>
      </c>
      <c r="B93" s="50"/>
      <c r="C93" s="32"/>
      <c r="D93" s="138" t="s">
        <v>202</v>
      </c>
      <c r="E93" s="36"/>
      <c r="F93" s="36"/>
      <c r="G93" s="38"/>
      <c r="H93" s="116"/>
      <c r="I93" s="42"/>
      <c r="J93" s="42">
        <v>4000</v>
      </c>
      <c r="K93" s="139">
        <v>4000</v>
      </c>
      <c r="L93" s="117">
        <f t="shared" si="1"/>
        <v>100</v>
      </c>
      <c r="M93" s="7"/>
      <c r="N93" s="21"/>
      <c r="O93" s="7"/>
    </row>
    <row r="94" spans="1:15" s="5" customFormat="1" ht="15">
      <c r="A94" s="56" t="s">
        <v>235</v>
      </c>
      <c r="B94" s="50"/>
      <c r="C94" s="32"/>
      <c r="D94" s="138" t="s">
        <v>203</v>
      </c>
      <c r="E94" s="36"/>
      <c r="F94" s="36"/>
      <c r="G94" s="38"/>
      <c r="H94" s="116"/>
      <c r="I94" s="42"/>
      <c r="J94" s="42">
        <v>14000</v>
      </c>
      <c r="K94" s="139">
        <v>14000</v>
      </c>
      <c r="L94" s="117">
        <f t="shared" si="1"/>
        <v>100</v>
      </c>
      <c r="M94" s="7"/>
      <c r="N94" s="21"/>
      <c r="O94" s="7"/>
    </row>
    <row r="95" spans="1:15" s="5" customFormat="1" ht="15">
      <c r="A95" s="56" t="s">
        <v>236</v>
      </c>
      <c r="B95" s="50"/>
      <c r="C95" s="32"/>
      <c r="D95" s="138" t="s">
        <v>204</v>
      </c>
      <c r="E95" s="36"/>
      <c r="F95" s="36"/>
      <c r="G95" s="38"/>
      <c r="H95" s="116"/>
      <c r="I95" s="42"/>
      <c r="J95" s="114">
        <v>15000</v>
      </c>
      <c r="K95" s="139">
        <v>15000</v>
      </c>
      <c r="L95" s="117">
        <f t="shared" si="1"/>
        <v>100</v>
      </c>
      <c r="M95" s="7"/>
      <c r="N95" s="21"/>
      <c r="O95" s="7"/>
    </row>
    <row r="96" spans="1:15" s="5" customFormat="1" ht="15">
      <c r="A96" s="56" t="s">
        <v>237</v>
      </c>
      <c r="B96" s="50"/>
      <c r="C96" s="32"/>
      <c r="D96" s="138" t="s">
        <v>205</v>
      </c>
      <c r="E96" s="36"/>
      <c r="F96" s="36"/>
      <c r="G96" s="38"/>
      <c r="H96" s="116"/>
      <c r="I96" s="42"/>
      <c r="J96" s="114">
        <v>14000</v>
      </c>
      <c r="K96" s="139">
        <v>14000</v>
      </c>
      <c r="L96" s="117">
        <f t="shared" si="1"/>
        <v>100</v>
      </c>
      <c r="M96" s="7"/>
      <c r="N96" s="21"/>
      <c r="O96" s="7"/>
    </row>
    <row r="97" spans="1:15" s="5" customFormat="1" ht="15">
      <c r="A97" s="56" t="s">
        <v>238</v>
      </c>
      <c r="B97" s="50"/>
      <c r="C97" s="32"/>
      <c r="D97" s="138" t="s">
        <v>206</v>
      </c>
      <c r="E97" s="36"/>
      <c r="F97" s="36"/>
      <c r="G97" s="38"/>
      <c r="H97" s="116"/>
      <c r="I97" s="42"/>
      <c r="J97" s="114">
        <v>2000</v>
      </c>
      <c r="K97" s="139">
        <v>2000</v>
      </c>
      <c r="L97" s="117">
        <f t="shared" si="1"/>
        <v>100</v>
      </c>
      <c r="M97" s="7"/>
      <c r="N97" s="21"/>
      <c r="O97" s="7"/>
    </row>
    <row r="98" spans="1:15" s="5" customFormat="1" ht="15">
      <c r="A98" s="56" t="s">
        <v>239</v>
      </c>
      <c r="B98" s="50"/>
      <c r="C98" s="32"/>
      <c r="D98" s="138" t="s">
        <v>207</v>
      </c>
      <c r="E98" s="36"/>
      <c r="F98" s="36"/>
      <c r="G98" s="38"/>
      <c r="H98" s="116"/>
      <c r="I98" s="42"/>
      <c r="J98" s="114">
        <v>20000</v>
      </c>
      <c r="K98" s="139">
        <v>20000</v>
      </c>
      <c r="L98" s="117">
        <f t="shared" si="1"/>
        <v>100</v>
      </c>
      <c r="M98" s="7"/>
      <c r="N98" s="21"/>
      <c r="O98" s="7"/>
    </row>
    <row r="99" spans="1:15" s="5" customFormat="1" ht="15">
      <c r="A99" s="56" t="s">
        <v>240</v>
      </c>
      <c r="B99" s="50"/>
      <c r="C99" s="32"/>
      <c r="D99" s="138" t="s">
        <v>208</v>
      </c>
      <c r="E99" s="36"/>
      <c r="F99" s="36"/>
      <c r="G99" s="38"/>
      <c r="H99" s="116"/>
      <c r="I99" s="42"/>
      <c r="J99" s="114">
        <v>3000</v>
      </c>
      <c r="K99" s="139">
        <v>3000</v>
      </c>
      <c r="L99" s="117">
        <f t="shared" si="1"/>
        <v>100</v>
      </c>
      <c r="M99" s="7"/>
      <c r="N99" s="21"/>
      <c r="O99" s="7"/>
    </row>
    <row r="100" spans="1:15" s="5" customFormat="1" ht="15">
      <c r="A100" s="56" t="s">
        <v>241</v>
      </c>
      <c r="B100" s="50"/>
      <c r="C100" s="32"/>
      <c r="D100" s="138" t="s">
        <v>209</v>
      </c>
      <c r="E100" s="36"/>
      <c r="F100" s="36"/>
      <c r="G100" s="38"/>
      <c r="H100" s="116"/>
      <c r="I100" s="42"/>
      <c r="J100" s="114">
        <v>124000</v>
      </c>
      <c r="K100" s="139">
        <v>124000</v>
      </c>
      <c r="L100" s="117">
        <f t="shared" si="1"/>
        <v>100</v>
      </c>
      <c r="M100" s="7"/>
      <c r="N100" s="21"/>
      <c r="O100" s="7"/>
    </row>
    <row r="101" spans="1:15" s="5" customFormat="1" ht="15">
      <c r="A101" s="56" t="s">
        <v>242</v>
      </c>
      <c r="B101" s="50"/>
      <c r="C101" s="32"/>
      <c r="D101" s="138" t="s">
        <v>210</v>
      </c>
      <c r="E101" s="36"/>
      <c r="F101" s="36"/>
      <c r="G101" s="38"/>
      <c r="H101" s="116"/>
      <c r="I101" s="42"/>
      <c r="J101" s="114">
        <v>9000</v>
      </c>
      <c r="K101" s="139">
        <v>9000</v>
      </c>
      <c r="L101" s="117">
        <f t="shared" si="1"/>
        <v>100</v>
      </c>
      <c r="M101" s="7"/>
      <c r="N101" s="21"/>
      <c r="O101" s="7"/>
    </row>
    <row r="102" spans="1:15" s="5" customFormat="1" ht="15">
      <c r="A102" s="56" t="s">
        <v>243</v>
      </c>
      <c r="B102" s="50"/>
      <c r="C102" s="32"/>
      <c r="D102" s="138" t="s">
        <v>211</v>
      </c>
      <c r="E102" s="36"/>
      <c r="F102" s="36"/>
      <c r="G102" s="38"/>
      <c r="H102" s="116"/>
      <c r="I102" s="42"/>
      <c r="J102" s="114">
        <v>12000</v>
      </c>
      <c r="K102" s="139">
        <v>6000</v>
      </c>
      <c r="L102" s="117">
        <f t="shared" si="1"/>
        <v>50</v>
      </c>
      <c r="M102" s="7"/>
      <c r="N102" s="21"/>
      <c r="O102" s="7"/>
    </row>
    <row r="103" spans="1:15" s="5" customFormat="1" ht="15">
      <c r="A103" s="56" t="s">
        <v>244</v>
      </c>
      <c r="B103" s="50"/>
      <c r="C103" s="32"/>
      <c r="D103" s="138" t="s">
        <v>212</v>
      </c>
      <c r="E103" s="36"/>
      <c r="F103" s="36"/>
      <c r="G103" s="38"/>
      <c r="H103" s="116"/>
      <c r="I103" s="42"/>
      <c r="J103" s="114">
        <v>10900</v>
      </c>
      <c r="K103" s="139">
        <v>10733</v>
      </c>
      <c r="L103" s="117">
        <f t="shared" si="1"/>
        <v>98.46788990825688</v>
      </c>
      <c r="M103" s="7"/>
      <c r="N103" s="21"/>
      <c r="O103" s="7"/>
    </row>
    <row r="104" spans="1:15" s="5" customFormat="1" ht="15">
      <c r="A104" s="56" t="s">
        <v>245</v>
      </c>
      <c r="B104" s="50"/>
      <c r="C104" s="32"/>
      <c r="D104" s="138" t="s">
        <v>213</v>
      </c>
      <c r="E104" s="36"/>
      <c r="F104" s="36"/>
      <c r="G104" s="38"/>
      <c r="H104" s="116"/>
      <c r="I104" s="42"/>
      <c r="J104" s="114">
        <v>11000</v>
      </c>
      <c r="K104" s="139">
        <v>8000</v>
      </c>
      <c r="L104" s="117">
        <f t="shared" si="1"/>
        <v>72.72727272727273</v>
      </c>
      <c r="M104" s="7"/>
      <c r="N104" s="21"/>
      <c r="O104" s="7"/>
    </row>
    <row r="105" spans="1:15" s="5" customFormat="1" ht="15">
      <c r="A105" s="56" t="s">
        <v>246</v>
      </c>
      <c r="B105" s="50"/>
      <c r="C105" s="32"/>
      <c r="D105" s="113" t="s">
        <v>214</v>
      </c>
      <c r="E105" s="36"/>
      <c r="F105" s="36"/>
      <c r="G105" s="38"/>
      <c r="H105" s="116"/>
      <c r="I105" s="42"/>
      <c r="J105" s="114">
        <v>5000</v>
      </c>
      <c r="K105" s="139">
        <v>5000</v>
      </c>
      <c r="L105" s="117">
        <f t="shared" si="1"/>
        <v>100</v>
      </c>
      <c r="M105" s="7"/>
      <c r="N105" s="21"/>
      <c r="O105" s="7"/>
    </row>
    <row r="106" spans="1:15" s="5" customFormat="1" ht="15">
      <c r="A106" s="56" t="s">
        <v>247</v>
      </c>
      <c r="B106" s="50"/>
      <c r="C106" s="32"/>
      <c r="D106" s="138" t="s">
        <v>215</v>
      </c>
      <c r="E106" s="36"/>
      <c r="F106" s="36"/>
      <c r="G106" s="38"/>
      <c r="H106" s="116"/>
      <c r="I106" s="42"/>
      <c r="J106" s="114">
        <v>15000</v>
      </c>
      <c r="K106" s="139">
        <v>15000</v>
      </c>
      <c r="L106" s="117">
        <f t="shared" si="1"/>
        <v>100</v>
      </c>
      <c r="M106" s="7"/>
      <c r="N106" s="21"/>
      <c r="O106" s="7"/>
    </row>
    <row r="107" spans="1:15" s="5" customFormat="1" ht="15">
      <c r="A107" s="56" t="s">
        <v>248</v>
      </c>
      <c r="B107" s="50"/>
      <c r="C107" s="32"/>
      <c r="D107" s="140" t="s">
        <v>216</v>
      </c>
      <c r="E107" s="36"/>
      <c r="F107" s="36"/>
      <c r="G107" s="38"/>
      <c r="H107" s="116"/>
      <c r="I107" s="42"/>
      <c r="J107" s="114">
        <v>2000</v>
      </c>
      <c r="K107" s="139">
        <v>2000</v>
      </c>
      <c r="L107" s="117">
        <f t="shared" si="1"/>
        <v>100</v>
      </c>
      <c r="M107" s="7"/>
      <c r="N107" s="21"/>
      <c r="O107" s="7"/>
    </row>
    <row r="108" spans="1:15" s="5" customFormat="1" ht="15">
      <c r="A108" s="56" t="s">
        <v>249</v>
      </c>
      <c r="B108" s="50"/>
      <c r="C108" s="32"/>
      <c r="D108" s="113" t="s">
        <v>217</v>
      </c>
      <c r="E108" s="36"/>
      <c r="F108" s="36"/>
      <c r="G108" s="38"/>
      <c r="H108" s="116"/>
      <c r="I108" s="42"/>
      <c r="J108" s="114">
        <v>21000</v>
      </c>
      <c r="K108" s="139">
        <v>21000</v>
      </c>
      <c r="L108" s="117">
        <f t="shared" si="1"/>
        <v>100</v>
      </c>
      <c r="M108" s="7"/>
      <c r="N108" s="21"/>
      <c r="O108" s="7"/>
    </row>
    <row r="109" spans="1:15" s="5" customFormat="1" ht="15">
      <c r="A109" s="56" t="s">
        <v>250</v>
      </c>
      <c r="B109" s="50"/>
      <c r="C109" s="32"/>
      <c r="D109" s="119" t="s">
        <v>118</v>
      </c>
      <c r="E109" s="36"/>
      <c r="F109" s="36"/>
      <c r="G109" s="38"/>
      <c r="H109" s="116"/>
      <c r="I109" s="42"/>
      <c r="J109" s="114">
        <v>132000</v>
      </c>
      <c r="K109" s="139"/>
      <c r="L109" s="117">
        <f t="shared" si="1"/>
        <v>0</v>
      </c>
      <c r="M109" s="7"/>
      <c r="N109" s="21"/>
      <c r="O109" s="7"/>
    </row>
    <row r="110" spans="1:15" s="5" customFormat="1" ht="36">
      <c r="A110" s="56"/>
      <c r="B110" s="50"/>
      <c r="C110" s="141"/>
      <c r="D110" s="133" t="s">
        <v>32</v>
      </c>
      <c r="E110" s="36"/>
      <c r="F110" s="36"/>
      <c r="G110" s="38"/>
      <c r="H110" s="116"/>
      <c r="I110" s="142"/>
      <c r="J110" s="142"/>
      <c r="K110" s="143"/>
      <c r="L110" s="117"/>
      <c r="M110" s="7"/>
      <c r="N110" s="21"/>
      <c r="O110" s="7"/>
    </row>
    <row r="111" spans="1:15" s="5" customFormat="1" ht="72">
      <c r="A111" s="56"/>
      <c r="B111" s="50"/>
      <c r="C111" s="141"/>
      <c r="D111" s="125" t="s">
        <v>218</v>
      </c>
      <c r="E111" s="36"/>
      <c r="F111" s="36"/>
      <c r="G111" s="38"/>
      <c r="H111" s="116"/>
      <c r="I111" s="142"/>
      <c r="J111" s="142"/>
      <c r="K111" s="143"/>
      <c r="L111" s="117"/>
      <c r="M111" s="7"/>
      <c r="N111" s="21"/>
      <c r="O111" s="7"/>
    </row>
    <row r="112" spans="1:15" s="5" customFormat="1" ht="60">
      <c r="A112" s="56"/>
      <c r="B112" s="50"/>
      <c r="C112" s="141"/>
      <c r="D112" s="133" t="s">
        <v>219</v>
      </c>
      <c r="E112" s="36"/>
      <c r="F112" s="36"/>
      <c r="G112" s="38"/>
      <c r="H112" s="116"/>
      <c r="I112" s="142"/>
      <c r="J112" s="142"/>
      <c r="K112" s="143"/>
      <c r="L112" s="117"/>
      <c r="M112" s="7"/>
      <c r="N112" s="21"/>
      <c r="O112" s="7"/>
    </row>
    <row r="113" spans="1:15" s="5" customFormat="1" ht="15">
      <c r="A113" s="56"/>
      <c r="B113" s="50"/>
      <c r="C113" s="141"/>
      <c r="D113" s="133" t="s">
        <v>220</v>
      </c>
      <c r="E113" s="36"/>
      <c r="F113" s="36"/>
      <c r="G113" s="38"/>
      <c r="H113" s="116"/>
      <c r="I113" s="142"/>
      <c r="J113" s="142"/>
      <c r="K113" s="144"/>
      <c r="L113" s="117"/>
      <c r="M113" s="7"/>
      <c r="N113" s="21"/>
      <c r="O113" s="7"/>
    </row>
    <row r="114" spans="1:15" s="5" customFormat="1" ht="15">
      <c r="A114" s="56"/>
      <c r="B114" s="50"/>
      <c r="C114" s="141"/>
      <c r="D114" s="133" t="s">
        <v>221</v>
      </c>
      <c r="E114" s="36"/>
      <c r="F114" s="36"/>
      <c r="G114" s="38"/>
      <c r="H114" s="116"/>
      <c r="I114" s="142"/>
      <c r="J114" s="142"/>
      <c r="K114" s="144"/>
      <c r="L114" s="117"/>
      <c r="M114" s="7"/>
      <c r="N114" s="21"/>
      <c r="O114" s="7"/>
    </row>
    <row r="115" spans="1:15" s="5" customFormat="1" ht="36">
      <c r="A115" s="56"/>
      <c r="B115" s="50"/>
      <c r="C115" s="141"/>
      <c r="D115" s="133" t="s">
        <v>33</v>
      </c>
      <c r="E115" s="36"/>
      <c r="F115" s="36"/>
      <c r="G115" s="38"/>
      <c r="H115" s="116"/>
      <c r="I115" s="142"/>
      <c r="J115" s="142"/>
      <c r="K115" s="144"/>
      <c r="L115" s="124"/>
      <c r="M115" s="7"/>
      <c r="N115" s="21"/>
      <c r="O115" s="7"/>
    </row>
    <row r="116" spans="1:15" s="5" customFormat="1" ht="36">
      <c r="A116" s="73" t="s">
        <v>8</v>
      </c>
      <c r="B116" s="55">
        <v>852</v>
      </c>
      <c r="C116" s="6">
        <v>85203</v>
      </c>
      <c r="D116" s="145" t="s">
        <v>34</v>
      </c>
      <c r="E116" s="61"/>
      <c r="F116" s="61"/>
      <c r="G116" s="62"/>
      <c r="H116" s="64"/>
      <c r="I116" s="146">
        <v>510000</v>
      </c>
      <c r="J116" s="146">
        <f>J118+J120+J121+J122</f>
        <v>533000</v>
      </c>
      <c r="K116" s="69">
        <f>K118+K120+K121+K122</f>
        <v>255000</v>
      </c>
      <c r="L116" s="87">
        <f aca="true" t="shared" si="2" ref="L116:L122">K116/J116*100</f>
        <v>47.84240150093809</v>
      </c>
      <c r="M116" s="7"/>
      <c r="N116" s="21"/>
      <c r="O116" s="7"/>
    </row>
    <row r="117" spans="1:15" s="5" customFormat="1" ht="15">
      <c r="A117" s="56"/>
      <c r="B117" s="50"/>
      <c r="C117" s="32"/>
      <c r="D117" s="104" t="s">
        <v>35</v>
      </c>
      <c r="E117" s="36"/>
      <c r="F117" s="36"/>
      <c r="G117" s="38"/>
      <c r="H117" s="116"/>
      <c r="I117" s="147"/>
      <c r="J117" s="147"/>
      <c r="K117" s="148"/>
      <c r="L117" s="117"/>
      <c r="M117" s="7"/>
      <c r="N117" s="21"/>
      <c r="O117" s="7"/>
    </row>
    <row r="118" spans="1:15" s="5" customFormat="1" ht="24">
      <c r="A118" s="56" t="s">
        <v>255</v>
      </c>
      <c r="B118" s="50"/>
      <c r="C118" s="32"/>
      <c r="D118" s="149" t="s">
        <v>251</v>
      </c>
      <c r="E118" s="36"/>
      <c r="F118" s="36"/>
      <c r="G118" s="38"/>
      <c r="H118" s="116"/>
      <c r="I118" s="42"/>
      <c r="J118" s="42">
        <v>110000</v>
      </c>
      <c r="K118" s="38">
        <v>55000</v>
      </c>
      <c r="L118" s="117">
        <f t="shared" si="2"/>
        <v>50</v>
      </c>
      <c r="M118" s="7"/>
      <c r="N118" s="21"/>
      <c r="O118" s="7"/>
    </row>
    <row r="119" spans="1:15" s="5" customFormat="1" ht="15">
      <c r="A119" s="56"/>
      <c r="B119" s="50"/>
      <c r="C119" s="32"/>
      <c r="D119" s="104" t="s">
        <v>36</v>
      </c>
      <c r="E119" s="36"/>
      <c r="F119" s="36"/>
      <c r="G119" s="38"/>
      <c r="H119" s="116"/>
      <c r="I119" s="42"/>
      <c r="J119" s="42"/>
      <c r="K119" s="38"/>
      <c r="L119" s="117"/>
      <c r="M119" s="7"/>
      <c r="N119" s="21"/>
      <c r="O119" s="7"/>
    </row>
    <row r="120" spans="1:15" s="5" customFormat="1" ht="24">
      <c r="A120" s="56" t="s">
        <v>256</v>
      </c>
      <c r="B120" s="50"/>
      <c r="C120" s="32"/>
      <c r="D120" s="149" t="s">
        <v>252</v>
      </c>
      <c r="E120" s="36"/>
      <c r="F120" s="36"/>
      <c r="G120" s="38"/>
      <c r="H120" s="116"/>
      <c r="I120" s="42"/>
      <c r="J120" s="42">
        <v>350000</v>
      </c>
      <c r="K120" s="38">
        <v>175000</v>
      </c>
      <c r="L120" s="117">
        <f t="shared" si="2"/>
        <v>50</v>
      </c>
      <c r="M120" s="7"/>
      <c r="N120" s="21"/>
      <c r="O120" s="7"/>
    </row>
    <row r="121" spans="1:15" s="5" customFormat="1" ht="24">
      <c r="A121" s="56" t="s">
        <v>257</v>
      </c>
      <c r="B121" s="50"/>
      <c r="C121" s="32"/>
      <c r="D121" s="149" t="s">
        <v>253</v>
      </c>
      <c r="E121" s="36"/>
      <c r="F121" s="36"/>
      <c r="G121" s="38"/>
      <c r="H121" s="116"/>
      <c r="I121" s="42"/>
      <c r="J121" s="42">
        <v>50000</v>
      </c>
      <c r="K121" s="38">
        <v>25000</v>
      </c>
      <c r="L121" s="117">
        <f t="shared" si="2"/>
        <v>50</v>
      </c>
      <c r="M121" s="7"/>
      <c r="N121" s="21"/>
      <c r="O121" s="7"/>
    </row>
    <row r="122" spans="1:15" s="5" customFormat="1" ht="15">
      <c r="A122" s="56" t="s">
        <v>258</v>
      </c>
      <c r="B122" s="50"/>
      <c r="C122" s="32"/>
      <c r="D122" s="149" t="s">
        <v>254</v>
      </c>
      <c r="E122" s="36"/>
      <c r="F122" s="36"/>
      <c r="G122" s="38"/>
      <c r="H122" s="116"/>
      <c r="I122" s="42"/>
      <c r="J122" s="42">
        <v>23000</v>
      </c>
      <c r="K122" s="38">
        <v>0</v>
      </c>
      <c r="L122" s="124">
        <f t="shared" si="2"/>
        <v>0</v>
      </c>
      <c r="M122" s="7"/>
      <c r="N122" s="21"/>
      <c r="O122" s="7"/>
    </row>
    <row r="123" spans="1:15" s="5" customFormat="1" ht="60">
      <c r="A123" s="73" t="s">
        <v>9</v>
      </c>
      <c r="B123" s="55">
        <v>853</v>
      </c>
      <c r="C123" s="6">
        <v>85311</v>
      </c>
      <c r="D123" s="145" t="s">
        <v>37</v>
      </c>
      <c r="E123" s="61"/>
      <c r="F123" s="61"/>
      <c r="G123" s="62"/>
      <c r="H123" s="64"/>
      <c r="I123" s="146">
        <v>200000</v>
      </c>
      <c r="J123" s="146">
        <f>SUM(J124:J136)</f>
        <v>200000</v>
      </c>
      <c r="K123" s="69">
        <f>SUM(K124:K136)</f>
        <v>140382.82</v>
      </c>
      <c r="L123" s="87">
        <f aca="true" t="shared" si="3" ref="L123:L136">K123/J123*100</f>
        <v>70.19141</v>
      </c>
      <c r="M123" s="7"/>
      <c r="N123" s="21"/>
      <c r="O123" s="7"/>
    </row>
    <row r="124" spans="1:15" s="5" customFormat="1" ht="36">
      <c r="A124" s="56" t="s">
        <v>271</v>
      </c>
      <c r="B124" s="50"/>
      <c r="C124" s="32"/>
      <c r="D124" s="149" t="s">
        <v>259</v>
      </c>
      <c r="E124" s="36"/>
      <c r="F124" s="36"/>
      <c r="G124" s="38"/>
      <c r="H124" s="116"/>
      <c r="I124" s="42"/>
      <c r="J124" s="42">
        <v>15000</v>
      </c>
      <c r="K124" s="38">
        <v>15000</v>
      </c>
      <c r="L124" s="117">
        <f t="shared" si="3"/>
        <v>100</v>
      </c>
      <c r="M124" s="7"/>
      <c r="N124" s="21"/>
      <c r="O124" s="7"/>
    </row>
    <row r="125" spans="1:15" s="5" customFormat="1" ht="48">
      <c r="A125" s="56" t="s">
        <v>272</v>
      </c>
      <c r="B125" s="50"/>
      <c r="C125" s="32"/>
      <c r="D125" s="149" t="s">
        <v>260</v>
      </c>
      <c r="E125" s="36"/>
      <c r="F125" s="36"/>
      <c r="G125" s="38"/>
      <c r="H125" s="116"/>
      <c r="I125" s="42"/>
      <c r="J125" s="42">
        <v>30000</v>
      </c>
      <c r="K125" s="38">
        <v>30000</v>
      </c>
      <c r="L125" s="117">
        <f t="shared" si="3"/>
        <v>100</v>
      </c>
      <c r="M125" s="7"/>
      <c r="N125" s="21"/>
      <c r="O125" s="7"/>
    </row>
    <row r="126" spans="1:15" s="5" customFormat="1" ht="36">
      <c r="A126" s="56" t="s">
        <v>273</v>
      </c>
      <c r="B126" s="50"/>
      <c r="C126" s="32"/>
      <c r="D126" s="149" t="s">
        <v>261</v>
      </c>
      <c r="E126" s="36"/>
      <c r="F126" s="36"/>
      <c r="G126" s="38"/>
      <c r="H126" s="116"/>
      <c r="I126" s="42"/>
      <c r="J126" s="42">
        <v>22000</v>
      </c>
      <c r="K126" s="38">
        <v>11000</v>
      </c>
      <c r="L126" s="117">
        <f t="shared" si="3"/>
        <v>50</v>
      </c>
      <c r="M126" s="7"/>
      <c r="N126" s="21"/>
      <c r="O126" s="7"/>
    </row>
    <row r="127" spans="1:15" s="5" customFormat="1" ht="36">
      <c r="A127" s="56" t="s">
        <v>274</v>
      </c>
      <c r="B127" s="50"/>
      <c r="C127" s="32"/>
      <c r="D127" s="149" t="s">
        <v>262</v>
      </c>
      <c r="E127" s="36"/>
      <c r="F127" s="36"/>
      <c r="G127" s="38"/>
      <c r="H127" s="116"/>
      <c r="I127" s="42"/>
      <c r="J127" s="42">
        <v>6000</v>
      </c>
      <c r="K127" s="38">
        <v>6000</v>
      </c>
      <c r="L127" s="117">
        <f t="shared" si="3"/>
        <v>100</v>
      </c>
      <c r="M127" s="7"/>
      <c r="N127" s="21"/>
      <c r="O127" s="7"/>
    </row>
    <row r="128" spans="1:15" s="5" customFormat="1" ht="48">
      <c r="A128" s="56" t="s">
        <v>275</v>
      </c>
      <c r="B128" s="50"/>
      <c r="C128" s="32"/>
      <c r="D128" s="149" t="s">
        <v>263</v>
      </c>
      <c r="E128" s="36"/>
      <c r="F128" s="36"/>
      <c r="G128" s="38"/>
      <c r="H128" s="116"/>
      <c r="I128" s="42"/>
      <c r="J128" s="42">
        <v>10000</v>
      </c>
      <c r="K128" s="38">
        <v>5000</v>
      </c>
      <c r="L128" s="117">
        <f t="shared" si="3"/>
        <v>50</v>
      </c>
      <c r="M128" s="7"/>
      <c r="N128" s="21"/>
      <c r="O128" s="7"/>
    </row>
    <row r="129" spans="1:15" s="5" customFormat="1" ht="36">
      <c r="A129" s="56" t="s">
        <v>276</v>
      </c>
      <c r="B129" s="50"/>
      <c r="C129" s="32"/>
      <c r="D129" s="149" t="s">
        <v>264</v>
      </c>
      <c r="E129" s="36"/>
      <c r="F129" s="36"/>
      <c r="G129" s="38"/>
      <c r="H129" s="116"/>
      <c r="I129" s="42"/>
      <c r="J129" s="42">
        <v>15000</v>
      </c>
      <c r="K129" s="38">
        <v>15000</v>
      </c>
      <c r="L129" s="117">
        <f t="shared" si="3"/>
        <v>100</v>
      </c>
      <c r="M129" s="7"/>
      <c r="N129" s="21"/>
      <c r="O129" s="7"/>
    </row>
    <row r="130" spans="1:15" s="5" customFormat="1" ht="60">
      <c r="A130" s="56" t="s">
        <v>277</v>
      </c>
      <c r="B130" s="50"/>
      <c r="C130" s="32"/>
      <c r="D130" s="149" t="s">
        <v>265</v>
      </c>
      <c r="E130" s="36"/>
      <c r="F130" s="36"/>
      <c r="G130" s="38"/>
      <c r="H130" s="116"/>
      <c r="I130" s="42"/>
      <c r="J130" s="114">
        <v>16766</v>
      </c>
      <c r="K130" s="38">
        <v>8382.82</v>
      </c>
      <c r="L130" s="117">
        <f t="shared" si="3"/>
        <v>49.99892639866396</v>
      </c>
      <c r="M130" s="7"/>
      <c r="N130" s="21"/>
      <c r="O130" s="7"/>
    </row>
    <row r="131" spans="1:15" s="5" customFormat="1" ht="36">
      <c r="A131" s="56" t="s">
        <v>278</v>
      </c>
      <c r="B131" s="50"/>
      <c r="C131" s="32"/>
      <c r="D131" s="149" t="s">
        <v>266</v>
      </c>
      <c r="E131" s="36"/>
      <c r="F131" s="36"/>
      <c r="G131" s="38"/>
      <c r="H131" s="116"/>
      <c r="I131" s="42"/>
      <c r="J131" s="42">
        <v>4000</v>
      </c>
      <c r="K131" s="38">
        <v>2000</v>
      </c>
      <c r="L131" s="117">
        <f t="shared" si="3"/>
        <v>50</v>
      </c>
      <c r="M131" s="7"/>
      <c r="N131" s="21"/>
      <c r="O131" s="7"/>
    </row>
    <row r="132" spans="1:15" s="5" customFormat="1" ht="48">
      <c r="A132" s="56" t="s">
        <v>279</v>
      </c>
      <c r="B132" s="50"/>
      <c r="C132" s="32"/>
      <c r="D132" s="149" t="s">
        <v>267</v>
      </c>
      <c r="E132" s="36"/>
      <c r="F132" s="36"/>
      <c r="G132" s="38"/>
      <c r="H132" s="116"/>
      <c r="I132" s="42"/>
      <c r="J132" s="42">
        <v>3000</v>
      </c>
      <c r="K132" s="38">
        <v>3000</v>
      </c>
      <c r="L132" s="117">
        <f t="shared" si="3"/>
        <v>100</v>
      </c>
      <c r="M132" s="7"/>
      <c r="N132" s="21"/>
      <c r="O132" s="7"/>
    </row>
    <row r="133" spans="1:15" s="5" customFormat="1" ht="36">
      <c r="A133" s="56" t="s">
        <v>280</v>
      </c>
      <c r="B133" s="50"/>
      <c r="C133" s="32"/>
      <c r="D133" s="149" t="s">
        <v>268</v>
      </c>
      <c r="E133" s="36"/>
      <c r="F133" s="36"/>
      <c r="G133" s="38"/>
      <c r="H133" s="116"/>
      <c r="I133" s="42"/>
      <c r="J133" s="42">
        <v>20000</v>
      </c>
      <c r="K133" s="38">
        <v>20000</v>
      </c>
      <c r="L133" s="117">
        <f t="shared" si="3"/>
        <v>100</v>
      </c>
      <c r="M133" s="7"/>
      <c r="N133" s="21"/>
      <c r="O133" s="7"/>
    </row>
    <row r="134" spans="1:15" s="5" customFormat="1" ht="48">
      <c r="A134" s="56" t="s">
        <v>281</v>
      </c>
      <c r="B134" s="50"/>
      <c r="C134" s="32"/>
      <c r="D134" s="149" t="s">
        <v>269</v>
      </c>
      <c r="E134" s="36"/>
      <c r="F134" s="36"/>
      <c r="G134" s="38"/>
      <c r="H134" s="116"/>
      <c r="I134" s="42"/>
      <c r="J134" s="42">
        <v>15000</v>
      </c>
      <c r="K134" s="38">
        <v>15000</v>
      </c>
      <c r="L134" s="117">
        <f t="shared" si="3"/>
        <v>100</v>
      </c>
      <c r="M134" s="7"/>
      <c r="N134" s="21"/>
      <c r="O134" s="7"/>
    </row>
    <row r="135" spans="1:15" s="5" customFormat="1" ht="36">
      <c r="A135" s="56" t="s">
        <v>282</v>
      </c>
      <c r="B135" s="50"/>
      <c r="C135" s="32"/>
      <c r="D135" s="149" t="s">
        <v>270</v>
      </c>
      <c r="E135" s="36"/>
      <c r="F135" s="36"/>
      <c r="G135" s="38"/>
      <c r="H135" s="116"/>
      <c r="I135" s="42"/>
      <c r="J135" s="42">
        <v>20000</v>
      </c>
      <c r="K135" s="38">
        <v>10000</v>
      </c>
      <c r="L135" s="117">
        <f t="shared" si="3"/>
        <v>50</v>
      </c>
      <c r="M135" s="7"/>
      <c r="N135" s="21"/>
      <c r="O135" s="7"/>
    </row>
    <row r="136" spans="1:15" s="5" customFormat="1" ht="15">
      <c r="A136" s="56" t="s">
        <v>283</v>
      </c>
      <c r="B136" s="50"/>
      <c r="C136" s="32"/>
      <c r="D136" s="149" t="s">
        <v>254</v>
      </c>
      <c r="E136" s="36"/>
      <c r="F136" s="36"/>
      <c r="G136" s="38"/>
      <c r="H136" s="116"/>
      <c r="I136" s="42"/>
      <c r="J136" s="42">
        <v>23234</v>
      </c>
      <c r="K136" s="38">
        <v>0</v>
      </c>
      <c r="L136" s="124">
        <f t="shared" si="3"/>
        <v>0</v>
      </c>
      <c r="M136" s="7"/>
      <c r="N136" s="21"/>
      <c r="O136" s="7"/>
    </row>
    <row r="137" spans="1:15" s="5" customFormat="1" ht="36">
      <c r="A137" s="73" t="s">
        <v>10</v>
      </c>
      <c r="B137" s="55">
        <v>853</v>
      </c>
      <c r="C137" s="6">
        <v>85395</v>
      </c>
      <c r="D137" s="145" t="s">
        <v>284</v>
      </c>
      <c r="E137" s="61"/>
      <c r="F137" s="61"/>
      <c r="G137" s="62"/>
      <c r="H137" s="64"/>
      <c r="I137" s="146">
        <f>SUM(I138:I139)</f>
        <v>0</v>
      </c>
      <c r="J137" s="146">
        <f>SUM(J138:J139)</f>
        <v>234748</v>
      </c>
      <c r="K137" s="69">
        <f>SUM(K138:K139)</f>
        <v>167961</v>
      </c>
      <c r="L137" s="87">
        <f>K137/J137*100</f>
        <v>71.54949136946853</v>
      </c>
      <c r="M137" s="7"/>
      <c r="N137" s="21"/>
      <c r="O137" s="7"/>
    </row>
    <row r="138" spans="1:15" s="5" customFormat="1" ht="24">
      <c r="A138" s="82" t="s">
        <v>287</v>
      </c>
      <c r="B138" s="50"/>
      <c r="C138" s="32"/>
      <c r="D138" s="149" t="s">
        <v>285</v>
      </c>
      <c r="E138" s="36"/>
      <c r="F138" s="36"/>
      <c r="G138" s="38"/>
      <c r="H138" s="116"/>
      <c r="I138" s="42"/>
      <c r="J138" s="114">
        <v>82064</v>
      </c>
      <c r="K138" s="38">
        <v>36466</v>
      </c>
      <c r="L138" s="117">
        <f>K138/J138*100</f>
        <v>44.4360499122636</v>
      </c>
      <c r="M138" s="7"/>
      <c r="N138" s="21"/>
      <c r="O138" s="7"/>
    </row>
    <row r="139" spans="1:15" s="5" customFormat="1" ht="24">
      <c r="A139" s="56" t="s">
        <v>288</v>
      </c>
      <c r="B139" s="50"/>
      <c r="C139" s="32"/>
      <c r="D139" s="149" t="s">
        <v>286</v>
      </c>
      <c r="E139" s="36"/>
      <c r="F139" s="36"/>
      <c r="G139" s="38"/>
      <c r="H139" s="116"/>
      <c r="I139" s="42"/>
      <c r="J139" s="114">
        <v>152684</v>
      </c>
      <c r="K139" s="38">
        <v>131495</v>
      </c>
      <c r="L139" s="124">
        <f>K139/J139*100</f>
        <v>86.1223179900972</v>
      </c>
      <c r="M139" s="7"/>
      <c r="N139" s="21"/>
      <c r="O139" s="7"/>
    </row>
    <row r="140" spans="1:15" s="155" customFormat="1" ht="84.75" customHeight="1">
      <c r="A140" s="82" t="s">
        <v>11</v>
      </c>
      <c r="B140" s="52">
        <v>900</v>
      </c>
      <c r="C140" s="193">
        <v>90019</v>
      </c>
      <c r="D140" s="203" t="s">
        <v>504</v>
      </c>
      <c r="E140" s="76"/>
      <c r="F140" s="76"/>
      <c r="G140" s="77"/>
      <c r="H140" s="150"/>
      <c r="I140" s="151">
        <v>500000</v>
      </c>
      <c r="J140" s="151">
        <f>SUM(J141:J149)</f>
        <v>500000</v>
      </c>
      <c r="K140" s="152">
        <f>SUM(K141:K149)</f>
        <v>175386.15</v>
      </c>
      <c r="L140" s="87">
        <f aca="true" t="shared" si="4" ref="L140:L149">K140/J140*100</f>
        <v>35.07723</v>
      </c>
      <c r="M140" s="153"/>
      <c r="N140" s="154"/>
      <c r="O140" s="153"/>
    </row>
    <row r="141" spans="1:15" s="155" customFormat="1" ht="18" customHeight="1">
      <c r="A141" s="82" t="s">
        <v>492</v>
      </c>
      <c r="B141" s="52"/>
      <c r="C141" s="80"/>
      <c r="D141" s="156" t="s">
        <v>485</v>
      </c>
      <c r="E141" s="76"/>
      <c r="F141" s="76"/>
      <c r="G141" s="77"/>
      <c r="H141" s="150"/>
      <c r="I141" s="151"/>
      <c r="J141" s="157">
        <v>60000</v>
      </c>
      <c r="K141" s="158">
        <v>60000</v>
      </c>
      <c r="L141" s="117">
        <f t="shared" si="4"/>
        <v>100</v>
      </c>
      <c r="M141" s="153"/>
      <c r="N141" s="154"/>
      <c r="O141" s="153"/>
    </row>
    <row r="142" spans="1:15" s="155" customFormat="1" ht="17.25" customHeight="1">
      <c r="A142" s="56" t="s">
        <v>493</v>
      </c>
      <c r="B142" s="50"/>
      <c r="C142" s="81"/>
      <c r="D142" s="159" t="s">
        <v>486</v>
      </c>
      <c r="E142" s="37"/>
      <c r="F142" s="37"/>
      <c r="G142" s="39"/>
      <c r="H142" s="107"/>
      <c r="I142" s="105"/>
      <c r="J142" s="114">
        <v>75300</v>
      </c>
      <c r="K142" s="115">
        <v>63300</v>
      </c>
      <c r="L142" s="117">
        <f t="shared" si="4"/>
        <v>84.06374501992032</v>
      </c>
      <c r="M142" s="153"/>
      <c r="N142" s="154"/>
      <c r="O142" s="153"/>
    </row>
    <row r="143" spans="1:15" s="155" customFormat="1" ht="16.5" customHeight="1">
      <c r="A143" s="56" t="s">
        <v>494</v>
      </c>
      <c r="B143" s="50"/>
      <c r="C143" s="81"/>
      <c r="D143" s="159" t="s">
        <v>487</v>
      </c>
      <c r="E143" s="37"/>
      <c r="F143" s="37"/>
      <c r="G143" s="39"/>
      <c r="H143" s="107"/>
      <c r="I143" s="105"/>
      <c r="J143" s="114">
        <v>8200</v>
      </c>
      <c r="K143" s="115">
        <v>8200</v>
      </c>
      <c r="L143" s="117">
        <f t="shared" si="4"/>
        <v>100</v>
      </c>
      <c r="M143" s="153"/>
      <c r="N143" s="154"/>
      <c r="O143" s="153"/>
    </row>
    <row r="144" spans="1:15" s="155" customFormat="1" ht="16.5" customHeight="1">
      <c r="A144" s="56" t="s">
        <v>495</v>
      </c>
      <c r="B144" s="50"/>
      <c r="C144" s="81"/>
      <c r="D144" s="159" t="s">
        <v>488</v>
      </c>
      <c r="E144" s="37"/>
      <c r="F144" s="37"/>
      <c r="G144" s="39"/>
      <c r="H144" s="107"/>
      <c r="I144" s="105"/>
      <c r="J144" s="114">
        <v>7994</v>
      </c>
      <c r="K144" s="115">
        <v>7994</v>
      </c>
      <c r="L144" s="117">
        <f t="shared" si="4"/>
        <v>100</v>
      </c>
      <c r="M144" s="153"/>
      <c r="N144" s="154"/>
      <c r="O144" s="153"/>
    </row>
    <row r="145" spans="1:15" s="155" customFormat="1" ht="15.75" customHeight="1">
      <c r="A145" s="56" t="s">
        <v>496</v>
      </c>
      <c r="B145" s="50"/>
      <c r="C145" s="81"/>
      <c r="D145" s="159" t="s">
        <v>489</v>
      </c>
      <c r="E145" s="37"/>
      <c r="F145" s="37"/>
      <c r="G145" s="39"/>
      <c r="H145" s="107"/>
      <c r="I145" s="105"/>
      <c r="J145" s="114">
        <v>30000</v>
      </c>
      <c r="K145" s="115">
        <v>24892.15</v>
      </c>
      <c r="L145" s="117">
        <f t="shared" si="4"/>
        <v>82.97383333333333</v>
      </c>
      <c r="M145" s="153"/>
      <c r="N145" s="154"/>
      <c r="O145" s="153"/>
    </row>
    <row r="146" spans="1:15" s="155" customFormat="1" ht="16.5" customHeight="1">
      <c r="A146" s="56" t="s">
        <v>497</v>
      </c>
      <c r="B146" s="50"/>
      <c r="C146" s="81"/>
      <c r="D146" s="159" t="s">
        <v>490</v>
      </c>
      <c r="E146" s="37"/>
      <c r="F146" s="37"/>
      <c r="G146" s="39"/>
      <c r="H146" s="107"/>
      <c r="I146" s="105"/>
      <c r="J146" s="114">
        <v>11000</v>
      </c>
      <c r="K146" s="115">
        <v>11000</v>
      </c>
      <c r="L146" s="117">
        <f t="shared" si="4"/>
        <v>100</v>
      </c>
      <c r="M146" s="153"/>
      <c r="N146" s="154"/>
      <c r="O146" s="153"/>
    </row>
    <row r="147" spans="1:15" s="155" customFormat="1" ht="16.5" customHeight="1">
      <c r="A147" s="56" t="s">
        <v>498</v>
      </c>
      <c r="B147" s="50"/>
      <c r="C147" s="81"/>
      <c r="D147" s="159" t="s">
        <v>211</v>
      </c>
      <c r="E147" s="37"/>
      <c r="F147" s="37"/>
      <c r="G147" s="39"/>
      <c r="H147" s="107"/>
      <c r="I147" s="105"/>
      <c r="J147" s="114">
        <v>5000</v>
      </c>
      <c r="K147" s="115">
        <v>0</v>
      </c>
      <c r="L147" s="117">
        <f t="shared" si="4"/>
        <v>0</v>
      </c>
      <c r="M147" s="153"/>
      <c r="N147" s="154"/>
      <c r="O147" s="153"/>
    </row>
    <row r="148" spans="1:15" s="155" customFormat="1" ht="16.5" customHeight="1">
      <c r="A148" s="56" t="s">
        <v>499</v>
      </c>
      <c r="B148" s="50"/>
      <c r="C148" s="81"/>
      <c r="D148" s="159" t="s">
        <v>491</v>
      </c>
      <c r="E148" s="37"/>
      <c r="F148" s="37"/>
      <c r="G148" s="39"/>
      <c r="H148" s="107"/>
      <c r="I148" s="105"/>
      <c r="J148" s="114">
        <v>5000</v>
      </c>
      <c r="K148" s="115">
        <v>0</v>
      </c>
      <c r="L148" s="117">
        <f t="shared" si="4"/>
        <v>0</v>
      </c>
      <c r="M148" s="153"/>
      <c r="N148" s="154"/>
      <c r="O148" s="153"/>
    </row>
    <row r="149" spans="1:15" s="155" customFormat="1" ht="16.5" customHeight="1">
      <c r="A149" s="57" t="s">
        <v>500</v>
      </c>
      <c r="B149" s="53"/>
      <c r="C149" s="58"/>
      <c r="D149" s="160" t="s">
        <v>118</v>
      </c>
      <c r="E149" s="78"/>
      <c r="F149" s="78"/>
      <c r="G149" s="79"/>
      <c r="H149" s="95"/>
      <c r="I149" s="93"/>
      <c r="J149" s="121">
        <v>297506</v>
      </c>
      <c r="K149" s="122">
        <v>0</v>
      </c>
      <c r="L149" s="124">
        <f t="shared" si="4"/>
        <v>0</v>
      </c>
      <c r="M149" s="153"/>
      <c r="N149" s="154"/>
      <c r="O149" s="153"/>
    </row>
    <row r="150" spans="1:15" s="155" customFormat="1" ht="65.25" customHeight="1">
      <c r="A150" s="57" t="s">
        <v>12</v>
      </c>
      <c r="B150" s="53">
        <v>900</v>
      </c>
      <c r="C150" s="192">
        <v>90095</v>
      </c>
      <c r="D150" s="191" t="s">
        <v>289</v>
      </c>
      <c r="E150" s="78"/>
      <c r="F150" s="78"/>
      <c r="G150" s="79"/>
      <c r="H150" s="95"/>
      <c r="I150" s="93">
        <v>0</v>
      </c>
      <c r="J150" s="93">
        <v>80000</v>
      </c>
      <c r="K150" s="94">
        <v>0</v>
      </c>
      <c r="L150" s="96">
        <f aca="true" t="shared" si="5" ref="L150:L169">K150/J150*100</f>
        <v>0</v>
      </c>
      <c r="M150" s="153"/>
      <c r="N150" s="154"/>
      <c r="O150" s="153"/>
    </row>
    <row r="151" spans="1:15" s="155" customFormat="1" ht="72">
      <c r="A151" s="73" t="s">
        <v>13</v>
      </c>
      <c r="B151" s="55">
        <v>921</v>
      </c>
      <c r="C151" s="6">
        <v>92105</v>
      </c>
      <c r="D151" s="63" t="s">
        <v>307</v>
      </c>
      <c r="E151" s="68"/>
      <c r="F151" s="68"/>
      <c r="G151" s="69"/>
      <c r="H151" s="86"/>
      <c r="I151" s="65">
        <f>SUM(I152:I172)</f>
        <v>0</v>
      </c>
      <c r="J151" s="65">
        <f>SUM(J152:J172)</f>
        <v>299000</v>
      </c>
      <c r="K151" s="65">
        <f>SUM(K152:K172)</f>
        <v>235000</v>
      </c>
      <c r="L151" s="87">
        <f t="shared" si="5"/>
        <v>78.59531772575251</v>
      </c>
      <c r="M151" s="153"/>
      <c r="N151" s="154"/>
      <c r="O151" s="153"/>
    </row>
    <row r="152" spans="1:15" s="5" customFormat="1" ht="24">
      <c r="A152" s="56" t="s">
        <v>351</v>
      </c>
      <c r="B152" s="161"/>
      <c r="C152" s="162"/>
      <c r="D152" s="113" t="s">
        <v>290</v>
      </c>
      <c r="E152" s="36"/>
      <c r="F152" s="36"/>
      <c r="G152" s="38"/>
      <c r="H152" s="116"/>
      <c r="I152" s="142"/>
      <c r="J152" s="41">
        <v>3000</v>
      </c>
      <c r="K152" s="163">
        <v>3000</v>
      </c>
      <c r="L152" s="117">
        <f t="shared" si="5"/>
        <v>100</v>
      </c>
      <c r="M152" s="7"/>
      <c r="N152" s="21"/>
      <c r="O152" s="7"/>
    </row>
    <row r="153" spans="1:15" s="5" customFormat="1" ht="15">
      <c r="A153" s="56" t="s">
        <v>352</v>
      </c>
      <c r="B153" s="161"/>
      <c r="C153" s="162"/>
      <c r="D153" s="113" t="s">
        <v>116</v>
      </c>
      <c r="E153" s="36"/>
      <c r="F153" s="36"/>
      <c r="G153" s="38"/>
      <c r="H153" s="116"/>
      <c r="I153" s="41"/>
      <c r="J153" s="41">
        <f>2000+3000+3000+2300+4980+6000+3000</f>
        <v>24280</v>
      </c>
      <c r="K153" s="163">
        <f>3000+3000+2000</f>
        <v>8000</v>
      </c>
      <c r="L153" s="117">
        <f t="shared" si="5"/>
        <v>32.948929159802304</v>
      </c>
      <c r="M153" s="7"/>
      <c r="N153" s="21"/>
      <c r="O153" s="7"/>
    </row>
    <row r="154" spans="1:15" s="5" customFormat="1" ht="15">
      <c r="A154" s="56" t="s">
        <v>353</v>
      </c>
      <c r="B154" s="161"/>
      <c r="C154" s="162"/>
      <c r="D154" s="113" t="s">
        <v>291</v>
      </c>
      <c r="E154" s="36"/>
      <c r="F154" s="36"/>
      <c r="G154" s="38"/>
      <c r="H154" s="116"/>
      <c r="I154" s="41"/>
      <c r="J154" s="41">
        <f>4000+18000</f>
        <v>22000</v>
      </c>
      <c r="K154" s="163">
        <f>4000+18000</f>
        <v>22000</v>
      </c>
      <c r="L154" s="117">
        <f t="shared" si="5"/>
        <v>100</v>
      </c>
      <c r="M154" s="7"/>
      <c r="N154" s="21"/>
      <c r="O154" s="7"/>
    </row>
    <row r="155" spans="1:15" s="5" customFormat="1" ht="15">
      <c r="A155" s="56" t="s">
        <v>354</v>
      </c>
      <c r="B155" s="161"/>
      <c r="C155" s="162"/>
      <c r="D155" s="113" t="s">
        <v>292</v>
      </c>
      <c r="E155" s="36"/>
      <c r="F155" s="36"/>
      <c r="G155" s="38"/>
      <c r="H155" s="116"/>
      <c r="I155" s="41"/>
      <c r="J155" s="41">
        <f>2000+3000+10000+6000+18000+12000</f>
        <v>51000</v>
      </c>
      <c r="K155" s="163">
        <f>2000+3000+10000+6000+18000+12000</f>
        <v>51000</v>
      </c>
      <c r="L155" s="117">
        <f t="shared" si="5"/>
        <v>100</v>
      </c>
      <c r="M155" s="7"/>
      <c r="N155" s="21"/>
      <c r="O155" s="7"/>
    </row>
    <row r="156" spans="1:15" s="5" customFormat="1" ht="15">
      <c r="A156" s="56" t="s">
        <v>355</v>
      </c>
      <c r="B156" s="161"/>
      <c r="C156" s="162"/>
      <c r="D156" s="113" t="s">
        <v>293</v>
      </c>
      <c r="E156" s="36"/>
      <c r="F156" s="36"/>
      <c r="G156" s="38"/>
      <c r="H156" s="116"/>
      <c r="I156" s="41"/>
      <c r="J156" s="41">
        <f>5000+4000</f>
        <v>9000</v>
      </c>
      <c r="K156" s="163">
        <f>5000+4000</f>
        <v>9000</v>
      </c>
      <c r="L156" s="117">
        <f t="shared" si="5"/>
        <v>100</v>
      </c>
      <c r="M156" s="7"/>
      <c r="N156" s="21"/>
      <c r="O156" s="7"/>
    </row>
    <row r="157" spans="1:15" s="5" customFormat="1" ht="15">
      <c r="A157" s="56" t="s">
        <v>356</v>
      </c>
      <c r="B157" s="161"/>
      <c r="C157" s="162"/>
      <c r="D157" s="113" t="s">
        <v>294</v>
      </c>
      <c r="E157" s="36"/>
      <c r="F157" s="36"/>
      <c r="G157" s="38"/>
      <c r="H157" s="116"/>
      <c r="I157" s="41"/>
      <c r="J157" s="41">
        <f>3000+35000</f>
        <v>38000</v>
      </c>
      <c r="K157" s="163">
        <f>3000+35000</f>
        <v>38000</v>
      </c>
      <c r="L157" s="117">
        <f t="shared" si="5"/>
        <v>100</v>
      </c>
      <c r="M157" s="7"/>
      <c r="N157" s="21"/>
      <c r="O157" s="7"/>
    </row>
    <row r="158" spans="1:15" s="5" customFormat="1" ht="15">
      <c r="A158" s="56" t="s">
        <v>357</v>
      </c>
      <c r="B158" s="161"/>
      <c r="C158" s="162"/>
      <c r="D158" s="113" t="s">
        <v>295</v>
      </c>
      <c r="E158" s="36"/>
      <c r="F158" s="36"/>
      <c r="G158" s="38"/>
      <c r="H158" s="116"/>
      <c r="I158" s="41"/>
      <c r="J158" s="41">
        <f>20000</f>
        <v>20000</v>
      </c>
      <c r="K158" s="163">
        <f>20000</f>
        <v>20000</v>
      </c>
      <c r="L158" s="117">
        <f t="shared" si="5"/>
        <v>100</v>
      </c>
      <c r="M158" s="7"/>
      <c r="N158" s="21"/>
      <c r="O158" s="7"/>
    </row>
    <row r="159" spans="1:15" s="5" customFormat="1" ht="24">
      <c r="A159" s="56" t="s">
        <v>358</v>
      </c>
      <c r="B159" s="161"/>
      <c r="C159" s="162"/>
      <c r="D159" s="113" t="s">
        <v>296</v>
      </c>
      <c r="E159" s="36"/>
      <c r="F159" s="36"/>
      <c r="G159" s="38"/>
      <c r="H159" s="116"/>
      <c r="I159" s="142"/>
      <c r="J159" s="41">
        <f>9000+6000</f>
        <v>15000</v>
      </c>
      <c r="K159" s="163">
        <f>9000+6000</f>
        <v>15000</v>
      </c>
      <c r="L159" s="117">
        <f t="shared" si="5"/>
        <v>100</v>
      </c>
      <c r="M159" s="7"/>
      <c r="N159" s="21"/>
      <c r="O159" s="7"/>
    </row>
    <row r="160" spans="1:15" s="5" customFormat="1" ht="15">
      <c r="A160" s="56" t="s">
        <v>359</v>
      </c>
      <c r="B160" s="161"/>
      <c r="C160" s="162"/>
      <c r="D160" s="113" t="s">
        <v>297</v>
      </c>
      <c r="E160" s="36"/>
      <c r="F160" s="36"/>
      <c r="G160" s="38"/>
      <c r="H160" s="116"/>
      <c r="I160" s="41"/>
      <c r="J160" s="41">
        <f>20000</f>
        <v>20000</v>
      </c>
      <c r="K160" s="163">
        <f>20000</f>
        <v>20000</v>
      </c>
      <c r="L160" s="117">
        <f t="shared" si="5"/>
        <v>100</v>
      </c>
      <c r="M160" s="7"/>
      <c r="N160" s="21"/>
      <c r="O160" s="7"/>
    </row>
    <row r="161" spans="1:15" s="5" customFormat="1" ht="15">
      <c r="A161" s="56" t="s">
        <v>360</v>
      </c>
      <c r="B161" s="161"/>
      <c r="C161" s="162"/>
      <c r="D161" s="113" t="s">
        <v>298</v>
      </c>
      <c r="E161" s="36"/>
      <c r="F161" s="36"/>
      <c r="G161" s="38"/>
      <c r="H161" s="116"/>
      <c r="I161" s="142"/>
      <c r="J161" s="41">
        <v>15000</v>
      </c>
      <c r="K161" s="163">
        <f>15000</f>
        <v>15000</v>
      </c>
      <c r="L161" s="117">
        <f t="shared" si="5"/>
        <v>100</v>
      </c>
      <c r="M161" s="7"/>
      <c r="N161" s="21"/>
      <c r="O161" s="7"/>
    </row>
    <row r="162" spans="1:15" s="5" customFormat="1" ht="24">
      <c r="A162" s="56" t="s">
        <v>361</v>
      </c>
      <c r="B162" s="161"/>
      <c r="C162" s="162"/>
      <c r="D162" s="113" t="s">
        <v>252</v>
      </c>
      <c r="E162" s="36"/>
      <c r="F162" s="36"/>
      <c r="G162" s="38"/>
      <c r="H162" s="116"/>
      <c r="I162" s="41"/>
      <c r="J162" s="41">
        <f>20000</f>
        <v>20000</v>
      </c>
      <c r="K162" s="163">
        <f>20000</f>
        <v>20000</v>
      </c>
      <c r="L162" s="117">
        <f t="shared" si="5"/>
        <v>100</v>
      </c>
      <c r="M162" s="7"/>
      <c r="N162" s="21"/>
      <c r="O162" s="7"/>
    </row>
    <row r="163" spans="1:15" s="5" customFormat="1" ht="15">
      <c r="A163" s="56" t="s">
        <v>362</v>
      </c>
      <c r="B163" s="161"/>
      <c r="C163" s="162"/>
      <c r="D163" s="113" t="s">
        <v>299</v>
      </c>
      <c r="E163" s="36"/>
      <c r="F163" s="36"/>
      <c r="G163" s="38"/>
      <c r="H163" s="116"/>
      <c r="I163" s="142"/>
      <c r="J163" s="41">
        <f>3000</f>
        <v>3000</v>
      </c>
      <c r="K163" s="163">
        <f>3000</f>
        <v>3000</v>
      </c>
      <c r="L163" s="117">
        <f t="shared" si="5"/>
        <v>100</v>
      </c>
      <c r="M163" s="7"/>
      <c r="N163" s="21"/>
      <c r="O163" s="7"/>
    </row>
    <row r="164" spans="1:15" s="5" customFormat="1" ht="24">
      <c r="A164" s="56" t="s">
        <v>363</v>
      </c>
      <c r="B164" s="161"/>
      <c r="C164" s="162"/>
      <c r="D164" s="113" t="s">
        <v>300</v>
      </c>
      <c r="E164" s="36"/>
      <c r="F164" s="36"/>
      <c r="G164" s="38"/>
      <c r="H164" s="116"/>
      <c r="I164" s="142"/>
      <c r="J164" s="41">
        <f>9000+10000</f>
        <v>19000</v>
      </c>
      <c r="K164" s="163">
        <f>9000</f>
        <v>9000</v>
      </c>
      <c r="L164" s="117">
        <f t="shared" si="5"/>
        <v>47.368421052631575</v>
      </c>
      <c r="M164" s="7"/>
      <c r="N164" s="21"/>
      <c r="O164" s="7"/>
    </row>
    <row r="165" spans="1:15" s="5" customFormat="1" ht="15">
      <c r="A165" s="56" t="s">
        <v>364</v>
      </c>
      <c r="B165" s="161"/>
      <c r="C165" s="162"/>
      <c r="D165" s="113" t="s">
        <v>217</v>
      </c>
      <c r="E165" s="36"/>
      <c r="F165" s="36"/>
      <c r="G165" s="38"/>
      <c r="H165" s="116"/>
      <c r="I165" s="142"/>
      <c r="J165" s="41">
        <f>2000+2600</f>
        <v>4600</v>
      </c>
      <c r="K165" s="163">
        <f>2000</f>
        <v>2000</v>
      </c>
      <c r="L165" s="117">
        <f t="shared" si="5"/>
        <v>43.47826086956522</v>
      </c>
      <c r="M165" s="7"/>
      <c r="N165" s="21"/>
      <c r="O165" s="7"/>
    </row>
    <row r="166" spans="1:15" s="5" customFormat="1" ht="15">
      <c r="A166" s="56" t="s">
        <v>365</v>
      </c>
      <c r="B166" s="161"/>
      <c r="C166" s="162"/>
      <c r="D166" s="113" t="s">
        <v>301</v>
      </c>
      <c r="E166" s="36"/>
      <c r="F166" s="36"/>
      <c r="G166" s="38"/>
      <c r="H166" s="116"/>
      <c r="I166" s="41"/>
      <c r="J166" s="41">
        <f>15000</f>
        <v>15000</v>
      </c>
      <c r="K166" s="163">
        <f>0</f>
        <v>0</v>
      </c>
      <c r="L166" s="117">
        <f t="shared" si="5"/>
        <v>0</v>
      </c>
      <c r="M166" s="7"/>
      <c r="N166" s="21"/>
      <c r="O166" s="7"/>
    </row>
    <row r="167" spans="1:15" s="5" customFormat="1" ht="16.5" customHeight="1">
      <c r="A167" s="56" t="s">
        <v>366</v>
      </c>
      <c r="B167" s="161"/>
      <c r="C167" s="162"/>
      <c r="D167" s="113" t="s">
        <v>302</v>
      </c>
      <c r="E167" s="36"/>
      <c r="F167" s="36"/>
      <c r="G167" s="38"/>
      <c r="H167" s="116"/>
      <c r="I167" s="142"/>
      <c r="J167" s="41">
        <f>15000</f>
        <v>15000</v>
      </c>
      <c r="K167" s="163">
        <f>0</f>
        <v>0</v>
      </c>
      <c r="L167" s="117">
        <f t="shared" si="5"/>
        <v>0</v>
      </c>
      <c r="M167" s="7"/>
      <c r="N167" s="21"/>
      <c r="O167" s="7"/>
    </row>
    <row r="168" spans="1:15" s="5" customFormat="1" ht="15">
      <c r="A168" s="56" t="s">
        <v>367</v>
      </c>
      <c r="B168" s="161"/>
      <c r="C168" s="162"/>
      <c r="D168" s="113" t="s">
        <v>303</v>
      </c>
      <c r="E168" s="36"/>
      <c r="F168" s="36"/>
      <c r="G168" s="38"/>
      <c r="H168" s="116"/>
      <c r="I168" s="41"/>
      <c r="J168" s="41">
        <f>5000</f>
        <v>5000</v>
      </c>
      <c r="K168" s="163">
        <f>0</f>
        <v>0</v>
      </c>
      <c r="L168" s="117">
        <f t="shared" si="5"/>
        <v>0</v>
      </c>
      <c r="M168" s="7"/>
      <c r="N168" s="21"/>
      <c r="O168" s="7"/>
    </row>
    <row r="169" spans="1:15" s="5" customFormat="1" ht="15">
      <c r="A169" s="56" t="s">
        <v>368</v>
      </c>
      <c r="B169" s="161"/>
      <c r="C169" s="162"/>
      <c r="D169" s="119" t="s">
        <v>118</v>
      </c>
      <c r="E169" s="36"/>
      <c r="F169" s="36"/>
      <c r="G169" s="38"/>
      <c r="H169" s="116"/>
      <c r="I169" s="41"/>
      <c r="J169" s="41">
        <v>120</v>
      </c>
      <c r="K169" s="163">
        <f>0</f>
        <v>0</v>
      </c>
      <c r="L169" s="117">
        <f t="shared" si="5"/>
        <v>0</v>
      </c>
      <c r="M169" s="7"/>
      <c r="N169" s="21"/>
      <c r="O169" s="7"/>
    </row>
    <row r="170" spans="1:15" s="5" customFormat="1" ht="36.75" customHeight="1">
      <c r="A170" s="56"/>
      <c r="B170" s="247"/>
      <c r="C170" s="227"/>
      <c r="D170" s="133" t="s">
        <v>38</v>
      </c>
      <c r="E170" s="36"/>
      <c r="F170" s="36"/>
      <c r="G170" s="38"/>
      <c r="H170" s="116"/>
      <c r="I170" s="219"/>
      <c r="J170" s="219"/>
      <c r="K170" s="220"/>
      <c r="L170" s="117"/>
      <c r="M170" s="7"/>
      <c r="N170" s="21"/>
      <c r="O170" s="7"/>
    </row>
    <row r="171" spans="1:15" s="5" customFormat="1" ht="24.75" customHeight="1">
      <c r="A171" s="56"/>
      <c r="B171" s="247"/>
      <c r="C171" s="227"/>
      <c r="D171" s="133" t="s">
        <v>304</v>
      </c>
      <c r="E171" s="36"/>
      <c r="F171" s="36"/>
      <c r="G171" s="38"/>
      <c r="H171" s="116"/>
      <c r="I171" s="219"/>
      <c r="J171" s="219"/>
      <c r="K171" s="220"/>
      <c r="L171" s="117"/>
      <c r="M171" s="7"/>
      <c r="N171" s="21"/>
      <c r="O171" s="7"/>
    </row>
    <row r="172" spans="1:15" s="5" customFormat="1" ht="23.25" customHeight="1">
      <c r="A172" s="57"/>
      <c r="B172" s="247"/>
      <c r="C172" s="227"/>
      <c r="D172" s="133" t="s">
        <v>305</v>
      </c>
      <c r="E172" s="36"/>
      <c r="F172" s="36"/>
      <c r="G172" s="38"/>
      <c r="H172" s="116"/>
      <c r="I172" s="219"/>
      <c r="J172" s="219"/>
      <c r="K172" s="220"/>
      <c r="L172" s="124"/>
      <c r="M172" s="7"/>
      <c r="N172" s="21"/>
      <c r="O172" s="7"/>
    </row>
    <row r="173" spans="1:15" s="5" customFormat="1" ht="21" customHeight="1">
      <c r="A173" s="216" t="s">
        <v>14</v>
      </c>
      <c r="B173" s="221">
        <v>921</v>
      </c>
      <c r="C173" s="207" t="s">
        <v>308</v>
      </c>
      <c r="D173" s="210" t="s">
        <v>39</v>
      </c>
      <c r="E173" s="70"/>
      <c r="F173" s="70"/>
      <c r="G173" s="71"/>
      <c r="H173" s="164"/>
      <c r="I173" s="213">
        <v>55000</v>
      </c>
      <c r="J173" s="213">
        <f>J176</f>
        <v>55000</v>
      </c>
      <c r="K173" s="224">
        <f>K176</f>
        <v>55000</v>
      </c>
      <c r="L173" s="204">
        <f>K173/J173*100</f>
        <v>100</v>
      </c>
      <c r="M173" s="7"/>
      <c r="N173" s="21"/>
      <c r="O173" s="7"/>
    </row>
    <row r="174" spans="1:15" s="5" customFormat="1" ht="21" customHeight="1">
      <c r="A174" s="217"/>
      <c r="B174" s="222"/>
      <c r="C174" s="208"/>
      <c r="D174" s="211"/>
      <c r="E174" s="36"/>
      <c r="F174" s="36"/>
      <c r="G174" s="38"/>
      <c r="H174" s="116"/>
      <c r="I174" s="214"/>
      <c r="J174" s="214"/>
      <c r="K174" s="225"/>
      <c r="L174" s="205"/>
      <c r="M174" s="7"/>
      <c r="N174" s="21"/>
      <c r="O174" s="7"/>
    </row>
    <row r="175" spans="1:15" s="5" customFormat="1" ht="37.5" customHeight="1">
      <c r="A175" s="218"/>
      <c r="B175" s="223"/>
      <c r="C175" s="209"/>
      <c r="D175" s="212"/>
      <c r="E175" s="59"/>
      <c r="F175" s="59"/>
      <c r="G175" s="60"/>
      <c r="H175" s="123"/>
      <c r="I175" s="215"/>
      <c r="J175" s="215"/>
      <c r="K175" s="226"/>
      <c r="L175" s="206"/>
      <c r="M175" s="7"/>
      <c r="N175" s="21"/>
      <c r="O175" s="7"/>
    </row>
    <row r="176" spans="1:15" s="5" customFormat="1" ht="15">
      <c r="A176" s="56"/>
      <c r="B176" s="161"/>
      <c r="C176" s="162"/>
      <c r="D176" s="113" t="s">
        <v>309</v>
      </c>
      <c r="E176" s="36"/>
      <c r="F176" s="36"/>
      <c r="G176" s="38"/>
      <c r="H176" s="116"/>
      <c r="I176" s="114"/>
      <c r="J176" s="114">
        <v>55000</v>
      </c>
      <c r="K176" s="115">
        <v>55000</v>
      </c>
      <c r="L176" s="196">
        <f>K176/J176*100</f>
        <v>100</v>
      </c>
      <c r="M176" s="7"/>
      <c r="N176" s="21"/>
      <c r="O176" s="7"/>
    </row>
    <row r="177" spans="1:15" s="5" customFormat="1" ht="25.5" customHeight="1">
      <c r="A177" s="56"/>
      <c r="B177" s="161"/>
      <c r="C177" s="162"/>
      <c r="D177" s="133" t="s">
        <v>311</v>
      </c>
      <c r="E177" s="36"/>
      <c r="F177" s="36"/>
      <c r="G177" s="38"/>
      <c r="H177" s="116"/>
      <c r="I177" s="114"/>
      <c r="J177" s="114"/>
      <c r="K177" s="115"/>
      <c r="L177" s="117"/>
      <c r="M177" s="7"/>
      <c r="N177" s="21"/>
      <c r="O177" s="7"/>
    </row>
    <row r="178" spans="1:15" s="5" customFormat="1" ht="22.5" customHeight="1">
      <c r="A178" s="56"/>
      <c r="B178" s="161"/>
      <c r="C178" s="162"/>
      <c r="D178" s="127" t="s">
        <v>310</v>
      </c>
      <c r="E178" s="36"/>
      <c r="F178" s="36"/>
      <c r="G178" s="38"/>
      <c r="H178" s="116"/>
      <c r="I178" s="114"/>
      <c r="J178" s="114"/>
      <c r="K178" s="115"/>
      <c r="L178" s="124"/>
      <c r="M178" s="7"/>
      <c r="N178" s="21"/>
      <c r="O178" s="7"/>
    </row>
    <row r="179" spans="1:15" s="5" customFormat="1" ht="60">
      <c r="A179" s="73" t="s">
        <v>15</v>
      </c>
      <c r="B179" s="55">
        <v>926</v>
      </c>
      <c r="C179" s="6">
        <v>92605</v>
      </c>
      <c r="D179" s="63" t="s">
        <v>40</v>
      </c>
      <c r="E179" s="61"/>
      <c r="F179" s="61"/>
      <c r="G179" s="62"/>
      <c r="H179" s="64"/>
      <c r="I179" s="65">
        <v>2200000</v>
      </c>
      <c r="J179" s="65">
        <f>SUM(J180:J221)</f>
        <v>2400000</v>
      </c>
      <c r="K179" s="85">
        <f>SUM(K180:K221)</f>
        <v>1859999.92</v>
      </c>
      <c r="L179" s="87">
        <f aca="true" t="shared" si="6" ref="L179:L221">K179/J179*100</f>
        <v>77.49999666666666</v>
      </c>
      <c r="M179" s="7"/>
      <c r="N179" s="21"/>
      <c r="O179" s="7"/>
    </row>
    <row r="180" spans="1:15" s="5" customFormat="1" ht="15">
      <c r="A180" s="56" t="s">
        <v>369</v>
      </c>
      <c r="B180" s="50"/>
      <c r="C180" s="32"/>
      <c r="D180" s="113" t="s">
        <v>312</v>
      </c>
      <c r="E180" s="36"/>
      <c r="F180" s="36"/>
      <c r="G180" s="38"/>
      <c r="H180" s="116"/>
      <c r="I180" s="114"/>
      <c r="J180" s="114">
        <v>575000</v>
      </c>
      <c r="K180" s="165">
        <v>350000</v>
      </c>
      <c r="L180" s="117">
        <f t="shared" si="6"/>
        <v>60.86956521739131</v>
      </c>
      <c r="M180" s="7"/>
      <c r="N180" s="21"/>
      <c r="O180" s="7"/>
    </row>
    <row r="181" spans="1:15" s="5" customFormat="1" ht="15">
      <c r="A181" s="56" t="s">
        <v>370</v>
      </c>
      <c r="B181" s="50"/>
      <c r="C181" s="32"/>
      <c r="D181" s="113" t="s">
        <v>313</v>
      </c>
      <c r="E181" s="36"/>
      <c r="F181" s="36"/>
      <c r="G181" s="38"/>
      <c r="H181" s="116"/>
      <c r="I181" s="114"/>
      <c r="J181" s="114">
        <v>20000</v>
      </c>
      <c r="K181" s="165">
        <v>20000</v>
      </c>
      <c r="L181" s="117">
        <f t="shared" si="6"/>
        <v>100</v>
      </c>
      <c r="M181" s="7"/>
      <c r="N181" s="21"/>
      <c r="O181" s="7"/>
    </row>
    <row r="182" spans="1:15" s="5" customFormat="1" ht="15">
      <c r="A182" s="56" t="s">
        <v>371</v>
      </c>
      <c r="B182" s="50"/>
      <c r="C182" s="32"/>
      <c r="D182" s="113" t="s">
        <v>314</v>
      </c>
      <c r="E182" s="36"/>
      <c r="F182" s="36"/>
      <c r="G182" s="38"/>
      <c r="H182" s="116"/>
      <c r="I182" s="114"/>
      <c r="J182" s="114">
        <v>15000</v>
      </c>
      <c r="K182" s="165">
        <v>15000</v>
      </c>
      <c r="L182" s="117">
        <f t="shared" si="6"/>
        <v>100</v>
      </c>
      <c r="M182" s="7"/>
      <c r="N182" s="21"/>
      <c r="O182" s="7"/>
    </row>
    <row r="183" spans="1:15" s="5" customFormat="1" ht="15">
      <c r="A183" s="56" t="s">
        <v>372</v>
      </c>
      <c r="B183" s="50"/>
      <c r="C183" s="32"/>
      <c r="D183" s="113" t="s">
        <v>315</v>
      </c>
      <c r="E183" s="36"/>
      <c r="F183" s="36"/>
      <c r="G183" s="38"/>
      <c r="H183" s="116"/>
      <c r="I183" s="114"/>
      <c r="J183" s="114">
        <v>75000</v>
      </c>
      <c r="K183" s="165">
        <v>75000</v>
      </c>
      <c r="L183" s="117">
        <f t="shared" si="6"/>
        <v>100</v>
      </c>
      <c r="M183" s="7"/>
      <c r="N183" s="21"/>
      <c r="O183" s="7"/>
    </row>
    <row r="184" spans="1:15" s="5" customFormat="1" ht="15">
      <c r="A184" s="56" t="s">
        <v>373</v>
      </c>
      <c r="B184" s="50"/>
      <c r="C184" s="32"/>
      <c r="D184" s="113" t="s">
        <v>316</v>
      </c>
      <c r="E184" s="36"/>
      <c r="F184" s="36"/>
      <c r="G184" s="38"/>
      <c r="H184" s="116"/>
      <c r="I184" s="114"/>
      <c r="J184" s="114">
        <v>90000</v>
      </c>
      <c r="K184" s="165">
        <v>90000</v>
      </c>
      <c r="L184" s="117">
        <f t="shared" si="6"/>
        <v>100</v>
      </c>
      <c r="M184" s="7"/>
      <c r="N184" s="21"/>
      <c r="O184" s="7"/>
    </row>
    <row r="185" spans="1:15" s="5" customFormat="1" ht="24">
      <c r="A185" s="56" t="s">
        <v>374</v>
      </c>
      <c r="B185" s="50"/>
      <c r="C185" s="32"/>
      <c r="D185" s="113" t="s">
        <v>317</v>
      </c>
      <c r="E185" s="36"/>
      <c r="F185" s="36"/>
      <c r="G185" s="38"/>
      <c r="H185" s="116"/>
      <c r="I185" s="114"/>
      <c r="J185" s="114">
        <v>25000</v>
      </c>
      <c r="K185" s="165">
        <v>25000</v>
      </c>
      <c r="L185" s="117">
        <f t="shared" si="6"/>
        <v>100</v>
      </c>
      <c r="M185" s="7"/>
      <c r="N185" s="21"/>
      <c r="O185" s="7"/>
    </row>
    <row r="186" spans="1:15" s="5" customFormat="1" ht="15">
      <c r="A186" s="56" t="s">
        <v>375</v>
      </c>
      <c r="B186" s="50"/>
      <c r="C186" s="32"/>
      <c r="D186" s="113" t="s">
        <v>196</v>
      </c>
      <c r="E186" s="36"/>
      <c r="F186" s="36"/>
      <c r="G186" s="38"/>
      <c r="H186" s="116"/>
      <c r="I186" s="114"/>
      <c r="J186" s="114">
        <v>150000</v>
      </c>
      <c r="K186" s="165">
        <v>150000</v>
      </c>
      <c r="L186" s="117">
        <f t="shared" si="6"/>
        <v>100</v>
      </c>
      <c r="M186" s="7"/>
      <c r="N186" s="21"/>
      <c r="O186" s="7"/>
    </row>
    <row r="187" spans="1:15" s="5" customFormat="1" ht="15">
      <c r="A187" s="56" t="s">
        <v>376</v>
      </c>
      <c r="B187" s="50"/>
      <c r="C187" s="32"/>
      <c r="D187" s="113" t="s">
        <v>318</v>
      </c>
      <c r="E187" s="36"/>
      <c r="F187" s="36"/>
      <c r="G187" s="38"/>
      <c r="H187" s="116"/>
      <c r="I187" s="114"/>
      <c r="J187" s="114">
        <v>65000</v>
      </c>
      <c r="K187" s="165">
        <v>65000</v>
      </c>
      <c r="L187" s="117">
        <f t="shared" si="6"/>
        <v>100</v>
      </c>
      <c r="M187" s="7"/>
      <c r="N187" s="21"/>
      <c r="O187" s="7"/>
    </row>
    <row r="188" spans="1:15" s="5" customFormat="1" ht="15">
      <c r="A188" s="56" t="s">
        <v>377</v>
      </c>
      <c r="B188" s="50"/>
      <c r="C188" s="32"/>
      <c r="D188" s="113" t="s">
        <v>319</v>
      </c>
      <c r="E188" s="36"/>
      <c r="F188" s="36"/>
      <c r="G188" s="38"/>
      <c r="H188" s="116"/>
      <c r="I188" s="114"/>
      <c r="J188" s="114">
        <v>120000</v>
      </c>
      <c r="K188" s="165">
        <v>120000</v>
      </c>
      <c r="L188" s="117">
        <f t="shared" si="6"/>
        <v>100</v>
      </c>
      <c r="M188" s="7"/>
      <c r="N188" s="21"/>
      <c r="O188" s="7"/>
    </row>
    <row r="189" spans="1:15" s="5" customFormat="1" ht="15">
      <c r="A189" s="56" t="s">
        <v>378</v>
      </c>
      <c r="B189" s="50"/>
      <c r="C189" s="32"/>
      <c r="D189" s="166" t="s">
        <v>320</v>
      </c>
      <c r="E189" s="36"/>
      <c r="F189" s="36"/>
      <c r="G189" s="38"/>
      <c r="H189" s="116"/>
      <c r="I189" s="114"/>
      <c r="J189" s="114">
        <v>60000</v>
      </c>
      <c r="K189" s="165">
        <v>20000</v>
      </c>
      <c r="L189" s="117">
        <f t="shared" si="6"/>
        <v>33.33333333333333</v>
      </c>
      <c r="M189" s="7"/>
      <c r="N189" s="21"/>
      <c r="O189" s="7"/>
    </row>
    <row r="190" spans="1:15" s="5" customFormat="1" ht="15">
      <c r="A190" s="56" t="s">
        <v>379</v>
      </c>
      <c r="B190" s="50"/>
      <c r="C190" s="32"/>
      <c r="D190" s="166" t="s">
        <v>321</v>
      </c>
      <c r="E190" s="36"/>
      <c r="F190" s="36"/>
      <c r="G190" s="38"/>
      <c r="H190" s="116"/>
      <c r="I190" s="114"/>
      <c r="J190" s="114">
        <v>60000</v>
      </c>
      <c r="K190" s="165">
        <v>60000</v>
      </c>
      <c r="L190" s="117">
        <f t="shared" si="6"/>
        <v>100</v>
      </c>
      <c r="M190" s="7"/>
      <c r="N190" s="21"/>
      <c r="O190" s="7"/>
    </row>
    <row r="191" spans="1:15" s="5" customFormat="1" ht="15">
      <c r="A191" s="56" t="s">
        <v>380</v>
      </c>
      <c r="B191" s="50"/>
      <c r="C191" s="32"/>
      <c r="D191" s="166" t="s">
        <v>322</v>
      </c>
      <c r="E191" s="36"/>
      <c r="F191" s="36"/>
      <c r="G191" s="38"/>
      <c r="H191" s="116"/>
      <c r="I191" s="114"/>
      <c r="J191" s="114">
        <v>70000</v>
      </c>
      <c r="K191" s="165">
        <v>46000</v>
      </c>
      <c r="L191" s="117">
        <f t="shared" si="6"/>
        <v>65.71428571428571</v>
      </c>
      <c r="M191" s="7"/>
      <c r="N191" s="21"/>
      <c r="O191" s="7"/>
    </row>
    <row r="192" spans="1:15" s="5" customFormat="1" ht="15">
      <c r="A192" s="56" t="s">
        <v>381</v>
      </c>
      <c r="B192" s="50"/>
      <c r="C192" s="32"/>
      <c r="D192" s="166" t="s">
        <v>323</v>
      </c>
      <c r="E192" s="36"/>
      <c r="F192" s="36"/>
      <c r="G192" s="38"/>
      <c r="H192" s="116"/>
      <c r="I192" s="114"/>
      <c r="J192" s="114">
        <v>180000</v>
      </c>
      <c r="K192" s="165">
        <v>180000</v>
      </c>
      <c r="L192" s="117">
        <f t="shared" si="6"/>
        <v>100</v>
      </c>
      <c r="M192" s="7"/>
      <c r="N192" s="21"/>
      <c r="O192" s="7"/>
    </row>
    <row r="193" spans="1:15" s="5" customFormat="1" ht="15">
      <c r="A193" s="56" t="s">
        <v>382</v>
      </c>
      <c r="B193" s="50"/>
      <c r="C193" s="32"/>
      <c r="D193" s="166" t="s">
        <v>194</v>
      </c>
      <c r="E193" s="36"/>
      <c r="F193" s="36"/>
      <c r="G193" s="38"/>
      <c r="H193" s="116"/>
      <c r="I193" s="114"/>
      <c r="J193" s="114">
        <v>80000</v>
      </c>
      <c r="K193" s="165">
        <v>80000</v>
      </c>
      <c r="L193" s="117">
        <f t="shared" si="6"/>
        <v>100</v>
      </c>
      <c r="M193" s="7"/>
      <c r="N193" s="21"/>
      <c r="O193" s="7"/>
    </row>
    <row r="194" spans="1:15" s="5" customFormat="1" ht="24">
      <c r="A194" s="56" t="s">
        <v>383</v>
      </c>
      <c r="B194" s="50"/>
      <c r="C194" s="32"/>
      <c r="D194" s="166" t="s">
        <v>324</v>
      </c>
      <c r="E194" s="36"/>
      <c r="F194" s="36"/>
      <c r="G194" s="38"/>
      <c r="H194" s="116"/>
      <c r="I194" s="114"/>
      <c r="J194" s="114">
        <v>55000</v>
      </c>
      <c r="K194" s="165">
        <v>55000</v>
      </c>
      <c r="L194" s="117">
        <f t="shared" si="6"/>
        <v>100</v>
      </c>
      <c r="M194" s="7"/>
      <c r="N194" s="21"/>
      <c r="O194" s="7"/>
    </row>
    <row r="195" spans="1:15" s="5" customFormat="1" ht="15">
      <c r="A195" s="56" t="s">
        <v>384</v>
      </c>
      <c r="B195" s="50"/>
      <c r="C195" s="32"/>
      <c r="D195" s="166" t="s">
        <v>325</v>
      </c>
      <c r="E195" s="36"/>
      <c r="F195" s="36"/>
      <c r="G195" s="38"/>
      <c r="H195" s="116"/>
      <c r="I195" s="114"/>
      <c r="J195" s="114">
        <v>35000</v>
      </c>
      <c r="K195" s="165">
        <v>35000</v>
      </c>
      <c r="L195" s="117">
        <f t="shared" si="6"/>
        <v>100</v>
      </c>
      <c r="M195" s="7"/>
      <c r="N195" s="21"/>
      <c r="O195" s="7"/>
    </row>
    <row r="196" spans="1:15" s="5" customFormat="1" ht="15">
      <c r="A196" s="56" t="s">
        <v>385</v>
      </c>
      <c r="B196" s="50"/>
      <c r="C196" s="32"/>
      <c r="D196" s="166" t="s">
        <v>326</v>
      </c>
      <c r="E196" s="36"/>
      <c r="F196" s="36"/>
      <c r="G196" s="38"/>
      <c r="H196" s="116"/>
      <c r="I196" s="114"/>
      <c r="J196" s="114">
        <v>70000</v>
      </c>
      <c r="K196" s="165">
        <v>70000</v>
      </c>
      <c r="L196" s="117">
        <f t="shared" si="6"/>
        <v>100</v>
      </c>
      <c r="M196" s="7"/>
      <c r="N196" s="21"/>
      <c r="O196" s="7"/>
    </row>
    <row r="197" spans="1:15" s="5" customFormat="1" ht="15">
      <c r="A197" s="56" t="s">
        <v>386</v>
      </c>
      <c r="B197" s="50"/>
      <c r="C197" s="32"/>
      <c r="D197" s="166" t="s">
        <v>327</v>
      </c>
      <c r="E197" s="36"/>
      <c r="F197" s="36"/>
      <c r="G197" s="38"/>
      <c r="H197" s="116"/>
      <c r="I197" s="114"/>
      <c r="J197" s="114">
        <v>10000</v>
      </c>
      <c r="K197" s="165">
        <v>10000</v>
      </c>
      <c r="L197" s="117">
        <f t="shared" si="6"/>
        <v>100</v>
      </c>
      <c r="M197" s="7"/>
      <c r="N197" s="21"/>
      <c r="O197" s="7"/>
    </row>
    <row r="198" spans="1:15" s="5" customFormat="1" ht="15">
      <c r="A198" s="56" t="s">
        <v>387</v>
      </c>
      <c r="B198" s="50"/>
      <c r="C198" s="32"/>
      <c r="D198" s="166" t="s">
        <v>328</v>
      </c>
      <c r="E198" s="36"/>
      <c r="F198" s="36"/>
      <c r="G198" s="38"/>
      <c r="H198" s="116"/>
      <c r="I198" s="114"/>
      <c r="J198" s="114">
        <v>25000</v>
      </c>
      <c r="K198" s="165">
        <v>25000</v>
      </c>
      <c r="L198" s="117">
        <f t="shared" si="6"/>
        <v>100</v>
      </c>
      <c r="M198" s="7"/>
      <c r="N198" s="21"/>
      <c r="O198" s="7"/>
    </row>
    <row r="199" spans="1:15" s="5" customFormat="1" ht="15">
      <c r="A199" s="56" t="s">
        <v>388</v>
      </c>
      <c r="B199" s="50"/>
      <c r="C199" s="32"/>
      <c r="D199" s="166" t="s">
        <v>329</v>
      </c>
      <c r="E199" s="36"/>
      <c r="F199" s="36"/>
      <c r="G199" s="38"/>
      <c r="H199" s="116"/>
      <c r="I199" s="114"/>
      <c r="J199" s="114">
        <v>10000</v>
      </c>
      <c r="K199" s="165">
        <v>10000</v>
      </c>
      <c r="L199" s="117">
        <f t="shared" si="6"/>
        <v>100</v>
      </c>
      <c r="M199" s="7"/>
      <c r="N199" s="21"/>
      <c r="O199" s="7"/>
    </row>
    <row r="200" spans="1:15" s="5" customFormat="1" ht="15">
      <c r="A200" s="56" t="s">
        <v>389</v>
      </c>
      <c r="B200" s="50"/>
      <c r="C200" s="32"/>
      <c r="D200" s="166" t="s">
        <v>330</v>
      </c>
      <c r="E200" s="36"/>
      <c r="F200" s="36"/>
      <c r="G200" s="38"/>
      <c r="H200" s="116"/>
      <c r="I200" s="114"/>
      <c r="J200" s="114">
        <v>10000</v>
      </c>
      <c r="K200" s="165">
        <v>10000</v>
      </c>
      <c r="L200" s="117">
        <f t="shared" si="6"/>
        <v>100</v>
      </c>
      <c r="M200" s="7"/>
      <c r="N200" s="21"/>
      <c r="O200" s="7"/>
    </row>
    <row r="201" spans="1:15" s="5" customFormat="1" ht="15">
      <c r="A201" s="56" t="s">
        <v>390</v>
      </c>
      <c r="B201" s="50"/>
      <c r="C201" s="32"/>
      <c r="D201" s="166" t="s">
        <v>331</v>
      </c>
      <c r="E201" s="36"/>
      <c r="F201" s="36"/>
      <c r="G201" s="38"/>
      <c r="H201" s="116"/>
      <c r="I201" s="114"/>
      <c r="J201" s="114">
        <v>22000</v>
      </c>
      <c r="K201" s="165">
        <v>22000</v>
      </c>
      <c r="L201" s="117">
        <f t="shared" si="6"/>
        <v>100</v>
      </c>
      <c r="M201" s="7"/>
      <c r="N201" s="21"/>
      <c r="O201" s="7"/>
    </row>
    <row r="202" spans="1:15" s="5" customFormat="1" ht="15">
      <c r="A202" s="56" t="s">
        <v>391</v>
      </c>
      <c r="B202" s="50"/>
      <c r="C202" s="32"/>
      <c r="D202" s="166" t="s">
        <v>332</v>
      </c>
      <c r="E202" s="36"/>
      <c r="F202" s="36"/>
      <c r="G202" s="38"/>
      <c r="H202" s="116"/>
      <c r="I202" s="114"/>
      <c r="J202" s="114">
        <v>20000</v>
      </c>
      <c r="K202" s="165">
        <v>20000</v>
      </c>
      <c r="L202" s="117">
        <f t="shared" si="6"/>
        <v>100</v>
      </c>
      <c r="M202" s="7"/>
      <c r="N202" s="21"/>
      <c r="O202" s="7"/>
    </row>
    <row r="203" spans="1:15" s="5" customFormat="1" ht="15">
      <c r="A203" s="56" t="s">
        <v>392</v>
      </c>
      <c r="B203" s="50"/>
      <c r="C203" s="32"/>
      <c r="D203" s="166" t="s">
        <v>333</v>
      </c>
      <c r="E203" s="36"/>
      <c r="F203" s="36"/>
      <c r="G203" s="38"/>
      <c r="H203" s="116"/>
      <c r="I203" s="114"/>
      <c r="J203" s="114">
        <v>6000</v>
      </c>
      <c r="K203" s="165">
        <v>6000</v>
      </c>
      <c r="L203" s="117">
        <f t="shared" si="6"/>
        <v>100</v>
      </c>
      <c r="M203" s="7"/>
      <c r="N203" s="21"/>
      <c r="O203" s="7"/>
    </row>
    <row r="204" spans="1:15" s="5" customFormat="1" ht="15">
      <c r="A204" s="56" t="s">
        <v>393</v>
      </c>
      <c r="B204" s="50"/>
      <c r="C204" s="32"/>
      <c r="D204" s="166" t="s">
        <v>193</v>
      </c>
      <c r="E204" s="36"/>
      <c r="F204" s="36"/>
      <c r="G204" s="38"/>
      <c r="H204" s="116"/>
      <c r="I204" s="114"/>
      <c r="J204" s="114">
        <v>10000</v>
      </c>
      <c r="K204" s="165">
        <v>6000</v>
      </c>
      <c r="L204" s="117">
        <f t="shared" si="6"/>
        <v>60</v>
      </c>
      <c r="M204" s="7"/>
      <c r="N204" s="21"/>
      <c r="O204" s="7"/>
    </row>
    <row r="205" spans="1:15" s="5" customFormat="1" ht="15">
      <c r="A205" s="56" t="s">
        <v>394</v>
      </c>
      <c r="B205" s="50"/>
      <c r="C205" s="32"/>
      <c r="D205" s="166" t="s">
        <v>334</v>
      </c>
      <c r="E205" s="36"/>
      <c r="F205" s="36"/>
      <c r="G205" s="38"/>
      <c r="H205" s="116"/>
      <c r="I205" s="114"/>
      <c r="J205" s="114">
        <v>20000</v>
      </c>
      <c r="K205" s="165">
        <v>20000</v>
      </c>
      <c r="L205" s="117">
        <f t="shared" si="6"/>
        <v>100</v>
      </c>
      <c r="M205" s="7"/>
      <c r="N205" s="21"/>
      <c r="O205" s="7"/>
    </row>
    <row r="206" spans="1:15" s="5" customFormat="1" ht="15">
      <c r="A206" s="56" t="s">
        <v>395</v>
      </c>
      <c r="B206" s="50"/>
      <c r="C206" s="32"/>
      <c r="D206" s="166" t="s">
        <v>335</v>
      </c>
      <c r="E206" s="36"/>
      <c r="F206" s="36"/>
      <c r="G206" s="38"/>
      <c r="H206" s="116"/>
      <c r="I206" s="114"/>
      <c r="J206" s="114">
        <v>28500</v>
      </c>
      <c r="K206" s="165">
        <v>28500</v>
      </c>
      <c r="L206" s="117">
        <f t="shared" si="6"/>
        <v>100</v>
      </c>
      <c r="M206" s="7"/>
      <c r="N206" s="21"/>
      <c r="O206" s="7"/>
    </row>
    <row r="207" spans="1:15" s="5" customFormat="1" ht="15">
      <c r="A207" s="56" t="s">
        <v>396</v>
      </c>
      <c r="B207" s="50"/>
      <c r="C207" s="32"/>
      <c r="D207" s="166" t="s">
        <v>336</v>
      </c>
      <c r="E207" s="36"/>
      <c r="F207" s="36"/>
      <c r="G207" s="38"/>
      <c r="H207" s="116"/>
      <c r="I207" s="114"/>
      <c r="J207" s="114">
        <v>18000</v>
      </c>
      <c r="K207" s="165">
        <v>18000</v>
      </c>
      <c r="L207" s="117">
        <f t="shared" si="6"/>
        <v>100</v>
      </c>
      <c r="M207" s="7"/>
      <c r="N207" s="21"/>
      <c r="O207" s="7"/>
    </row>
    <row r="208" spans="1:15" s="5" customFormat="1" ht="15">
      <c r="A208" s="56" t="s">
        <v>397</v>
      </c>
      <c r="B208" s="50"/>
      <c r="C208" s="32"/>
      <c r="D208" s="166" t="s">
        <v>213</v>
      </c>
      <c r="E208" s="36"/>
      <c r="F208" s="36"/>
      <c r="G208" s="38"/>
      <c r="H208" s="116"/>
      <c r="I208" s="114"/>
      <c r="J208" s="114">
        <v>10500</v>
      </c>
      <c r="K208" s="165">
        <v>10500</v>
      </c>
      <c r="L208" s="117">
        <f t="shared" si="6"/>
        <v>100</v>
      </c>
      <c r="M208" s="7"/>
      <c r="N208" s="21"/>
      <c r="O208" s="7"/>
    </row>
    <row r="209" spans="1:15" s="5" customFormat="1" ht="15">
      <c r="A209" s="56" t="s">
        <v>398</v>
      </c>
      <c r="B209" s="50"/>
      <c r="C209" s="32"/>
      <c r="D209" s="166" t="s">
        <v>212</v>
      </c>
      <c r="E209" s="36"/>
      <c r="F209" s="36"/>
      <c r="G209" s="38"/>
      <c r="H209" s="116"/>
      <c r="I209" s="114"/>
      <c r="J209" s="114">
        <v>30000</v>
      </c>
      <c r="K209" s="165">
        <v>30000</v>
      </c>
      <c r="L209" s="117">
        <f t="shared" si="6"/>
        <v>100</v>
      </c>
      <c r="M209" s="7"/>
      <c r="N209" s="21"/>
      <c r="O209" s="7"/>
    </row>
    <row r="210" spans="1:15" s="5" customFormat="1" ht="15">
      <c r="A210" s="56" t="s">
        <v>399</v>
      </c>
      <c r="B210" s="50"/>
      <c r="C210" s="32"/>
      <c r="D210" s="166" t="s">
        <v>337</v>
      </c>
      <c r="E210" s="36"/>
      <c r="F210" s="36"/>
      <c r="G210" s="38"/>
      <c r="H210" s="116"/>
      <c r="I210" s="114"/>
      <c r="J210" s="114">
        <v>28000</v>
      </c>
      <c r="K210" s="165">
        <v>28000</v>
      </c>
      <c r="L210" s="117">
        <f t="shared" si="6"/>
        <v>100</v>
      </c>
      <c r="M210" s="7"/>
      <c r="N210" s="21"/>
      <c r="O210" s="7"/>
    </row>
    <row r="211" spans="1:15" s="5" customFormat="1" ht="15">
      <c r="A211" s="56" t="s">
        <v>400</v>
      </c>
      <c r="B211" s="50"/>
      <c r="C211" s="32"/>
      <c r="D211" s="166" t="s">
        <v>338</v>
      </c>
      <c r="E211" s="36"/>
      <c r="F211" s="36"/>
      <c r="G211" s="38"/>
      <c r="H211" s="116"/>
      <c r="I211" s="114"/>
      <c r="J211" s="114">
        <v>5000</v>
      </c>
      <c r="K211" s="165">
        <v>5000</v>
      </c>
      <c r="L211" s="117">
        <f t="shared" si="6"/>
        <v>100</v>
      </c>
      <c r="M211" s="7"/>
      <c r="N211" s="21"/>
      <c r="O211" s="7"/>
    </row>
    <row r="212" spans="1:15" s="5" customFormat="1" ht="15">
      <c r="A212" s="56" t="s">
        <v>401</v>
      </c>
      <c r="B212" s="50"/>
      <c r="C212" s="32"/>
      <c r="D212" s="166" t="s">
        <v>116</v>
      </c>
      <c r="E212" s="36"/>
      <c r="F212" s="36"/>
      <c r="G212" s="38"/>
      <c r="H212" s="116"/>
      <c r="I212" s="114"/>
      <c r="J212" s="114">
        <v>1500</v>
      </c>
      <c r="K212" s="165">
        <v>1500</v>
      </c>
      <c r="L212" s="117">
        <f t="shared" si="6"/>
        <v>100</v>
      </c>
      <c r="M212" s="7"/>
      <c r="N212" s="21"/>
      <c r="O212" s="7"/>
    </row>
    <row r="213" spans="1:15" s="5" customFormat="1" ht="15">
      <c r="A213" s="56" t="s">
        <v>402</v>
      </c>
      <c r="B213" s="50"/>
      <c r="C213" s="32"/>
      <c r="D213" s="166" t="s">
        <v>339</v>
      </c>
      <c r="E213" s="36"/>
      <c r="F213" s="36"/>
      <c r="G213" s="38"/>
      <c r="H213" s="116"/>
      <c r="I213" s="114"/>
      <c r="J213" s="114">
        <v>30000</v>
      </c>
      <c r="K213" s="165">
        <v>30000</v>
      </c>
      <c r="L213" s="117">
        <f t="shared" si="6"/>
        <v>100</v>
      </c>
      <c r="M213" s="7"/>
      <c r="N213" s="21"/>
      <c r="O213" s="7"/>
    </row>
    <row r="214" spans="1:15" s="5" customFormat="1" ht="15">
      <c r="A214" s="56" t="s">
        <v>403</v>
      </c>
      <c r="B214" s="50"/>
      <c r="C214" s="32"/>
      <c r="D214" s="166" t="s">
        <v>109</v>
      </c>
      <c r="E214" s="36"/>
      <c r="F214" s="36"/>
      <c r="G214" s="38"/>
      <c r="H214" s="116"/>
      <c r="I214" s="114"/>
      <c r="J214" s="114">
        <v>13000</v>
      </c>
      <c r="K214" s="165">
        <v>13000</v>
      </c>
      <c r="L214" s="117">
        <f t="shared" si="6"/>
        <v>100</v>
      </c>
      <c r="M214" s="7"/>
      <c r="N214" s="21"/>
      <c r="O214" s="7"/>
    </row>
    <row r="215" spans="1:15" s="5" customFormat="1" ht="15">
      <c r="A215" s="56" t="s">
        <v>404</v>
      </c>
      <c r="B215" s="50"/>
      <c r="C215" s="32"/>
      <c r="D215" s="166" t="s">
        <v>340</v>
      </c>
      <c r="E215" s="36"/>
      <c r="F215" s="36"/>
      <c r="G215" s="38"/>
      <c r="H215" s="116"/>
      <c r="I215" s="114"/>
      <c r="J215" s="114">
        <v>42000</v>
      </c>
      <c r="K215" s="165">
        <v>42000</v>
      </c>
      <c r="L215" s="117">
        <f t="shared" si="6"/>
        <v>100</v>
      </c>
      <c r="M215" s="7"/>
      <c r="N215" s="21"/>
      <c r="O215" s="7"/>
    </row>
    <row r="216" spans="1:15" s="5" customFormat="1" ht="15">
      <c r="A216" s="56" t="s">
        <v>405</v>
      </c>
      <c r="B216" s="50"/>
      <c r="C216" s="32"/>
      <c r="D216" s="166" t="s">
        <v>341</v>
      </c>
      <c r="E216" s="36"/>
      <c r="F216" s="36"/>
      <c r="G216" s="38"/>
      <c r="H216" s="116"/>
      <c r="I216" s="114"/>
      <c r="J216" s="114">
        <v>45000</v>
      </c>
      <c r="K216" s="165">
        <v>35000</v>
      </c>
      <c r="L216" s="117">
        <f t="shared" si="6"/>
        <v>77.77777777777779</v>
      </c>
      <c r="M216" s="7"/>
      <c r="N216" s="21"/>
      <c r="O216" s="7"/>
    </row>
    <row r="217" spans="1:15" s="5" customFormat="1" ht="24">
      <c r="A217" s="56" t="s">
        <v>406</v>
      </c>
      <c r="B217" s="50"/>
      <c r="C217" s="32"/>
      <c r="D217" s="166" t="s">
        <v>342</v>
      </c>
      <c r="E217" s="36"/>
      <c r="F217" s="36"/>
      <c r="G217" s="38"/>
      <c r="H217" s="116"/>
      <c r="I217" s="114"/>
      <c r="J217" s="114">
        <v>10000</v>
      </c>
      <c r="K217" s="165">
        <v>10000</v>
      </c>
      <c r="L217" s="117">
        <f t="shared" si="6"/>
        <v>100</v>
      </c>
      <c r="M217" s="7"/>
      <c r="N217" s="21"/>
      <c r="O217" s="7"/>
    </row>
    <row r="218" spans="1:15" s="5" customFormat="1" ht="15">
      <c r="A218" s="56" t="s">
        <v>407</v>
      </c>
      <c r="B218" s="50"/>
      <c r="C218" s="32"/>
      <c r="D218" s="166" t="s">
        <v>216</v>
      </c>
      <c r="E218" s="36"/>
      <c r="F218" s="36"/>
      <c r="G218" s="38"/>
      <c r="H218" s="116"/>
      <c r="I218" s="114"/>
      <c r="J218" s="114">
        <v>20000</v>
      </c>
      <c r="K218" s="165">
        <v>20000</v>
      </c>
      <c r="L218" s="117">
        <f t="shared" si="6"/>
        <v>100</v>
      </c>
      <c r="M218" s="7"/>
      <c r="N218" s="21"/>
      <c r="O218" s="7"/>
    </row>
    <row r="219" spans="1:15" s="5" customFormat="1" ht="15">
      <c r="A219" s="56" t="s">
        <v>408</v>
      </c>
      <c r="B219" s="50"/>
      <c r="C219" s="32"/>
      <c r="D219" s="166" t="s">
        <v>343</v>
      </c>
      <c r="E219" s="36"/>
      <c r="F219" s="36"/>
      <c r="G219" s="38"/>
      <c r="H219" s="116"/>
      <c r="I219" s="114"/>
      <c r="J219" s="114">
        <v>2000</v>
      </c>
      <c r="K219" s="165">
        <v>2000</v>
      </c>
      <c r="L219" s="117">
        <f t="shared" si="6"/>
        <v>100</v>
      </c>
      <c r="M219" s="7"/>
      <c r="N219" s="21"/>
      <c r="O219" s="7"/>
    </row>
    <row r="220" spans="1:15" s="5" customFormat="1" ht="15">
      <c r="A220" s="56" t="s">
        <v>409</v>
      </c>
      <c r="B220" s="50"/>
      <c r="C220" s="32"/>
      <c r="D220" s="166" t="s">
        <v>344</v>
      </c>
      <c r="E220" s="36"/>
      <c r="F220" s="36"/>
      <c r="G220" s="38"/>
      <c r="H220" s="116"/>
      <c r="I220" s="114"/>
      <c r="J220" s="114">
        <v>1500</v>
      </c>
      <c r="K220" s="165">
        <v>1499.92</v>
      </c>
      <c r="L220" s="117">
        <f t="shared" si="6"/>
        <v>99.99466666666667</v>
      </c>
      <c r="M220" s="7"/>
      <c r="N220" s="21"/>
      <c r="O220" s="7"/>
    </row>
    <row r="221" spans="1:15" s="5" customFormat="1" ht="15">
      <c r="A221" s="56" t="s">
        <v>410</v>
      </c>
      <c r="B221" s="50"/>
      <c r="C221" s="32"/>
      <c r="D221" s="166" t="s">
        <v>345</v>
      </c>
      <c r="E221" s="36"/>
      <c r="F221" s="36"/>
      <c r="G221" s="38"/>
      <c r="H221" s="116"/>
      <c r="I221" s="114"/>
      <c r="J221" s="114">
        <v>237000</v>
      </c>
      <c r="K221" s="165">
        <v>0</v>
      </c>
      <c r="L221" s="117">
        <f t="shared" si="6"/>
        <v>0</v>
      </c>
      <c r="M221" s="7"/>
      <c r="N221" s="21"/>
      <c r="O221" s="7"/>
    </row>
    <row r="222" spans="1:15" s="5" customFormat="1" ht="132">
      <c r="A222" s="56"/>
      <c r="B222" s="50"/>
      <c r="C222" s="32"/>
      <c r="D222" s="167" t="s">
        <v>41</v>
      </c>
      <c r="E222" s="36"/>
      <c r="F222" s="36"/>
      <c r="G222" s="38"/>
      <c r="H222" s="116"/>
      <c r="I222" s="114" t="s">
        <v>306</v>
      </c>
      <c r="J222" s="114" t="s">
        <v>306</v>
      </c>
      <c r="K222" s="36" t="s">
        <v>306</v>
      </c>
      <c r="L222" s="117"/>
      <c r="M222" s="7"/>
      <c r="N222" s="21"/>
      <c r="O222" s="7"/>
    </row>
    <row r="223" spans="1:15" s="5" customFormat="1" ht="15">
      <c r="A223" s="56"/>
      <c r="B223" s="161"/>
      <c r="C223" s="162"/>
      <c r="D223" s="127"/>
      <c r="E223" s="36"/>
      <c r="F223" s="36"/>
      <c r="G223" s="38"/>
      <c r="H223" s="116"/>
      <c r="I223" s="114"/>
      <c r="J223" s="114"/>
      <c r="K223" s="115"/>
      <c r="L223" s="117"/>
      <c r="M223" s="7"/>
      <c r="N223" s="21"/>
      <c r="O223" s="7"/>
    </row>
    <row r="224" spans="1:15" s="5" customFormat="1" ht="24">
      <c r="A224" s="73"/>
      <c r="B224" s="168"/>
      <c r="C224" s="169"/>
      <c r="D224" s="170" t="s">
        <v>346</v>
      </c>
      <c r="E224" s="61"/>
      <c r="F224" s="61"/>
      <c r="G224" s="62"/>
      <c r="H224" s="64"/>
      <c r="I224" s="130"/>
      <c r="J224" s="130"/>
      <c r="K224" s="131"/>
      <c r="L224" s="74"/>
      <c r="M224" s="7"/>
      <c r="N224" s="21"/>
      <c r="O224" s="7"/>
    </row>
    <row r="225" spans="1:15" s="5" customFormat="1" ht="21" customHeight="1">
      <c r="A225" s="56"/>
      <c r="B225" s="161"/>
      <c r="C225" s="162"/>
      <c r="D225" s="133"/>
      <c r="E225" s="36"/>
      <c r="F225" s="36"/>
      <c r="G225" s="38"/>
      <c r="H225" s="116"/>
      <c r="I225" s="114"/>
      <c r="J225" s="114"/>
      <c r="K225" s="115"/>
      <c r="L225" s="74"/>
      <c r="M225" s="7"/>
      <c r="N225" s="21"/>
      <c r="O225" s="7"/>
    </row>
    <row r="226" spans="1:15" s="155" customFormat="1" ht="36">
      <c r="A226" s="73" t="s">
        <v>98</v>
      </c>
      <c r="B226" s="55">
        <v>852</v>
      </c>
      <c r="C226" s="6">
        <v>85203</v>
      </c>
      <c r="D226" s="129" t="s">
        <v>347</v>
      </c>
      <c r="E226" s="68"/>
      <c r="F226" s="68"/>
      <c r="G226" s="69"/>
      <c r="H226" s="86"/>
      <c r="I226" s="65">
        <v>162000</v>
      </c>
      <c r="J226" s="65">
        <v>162000</v>
      </c>
      <c r="K226" s="85">
        <v>81000</v>
      </c>
      <c r="L226" s="96">
        <f>K226/J226*100</f>
        <v>50</v>
      </c>
      <c r="M226" s="153"/>
      <c r="N226" s="154"/>
      <c r="O226" s="153"/>
    </row>
    <row r="227" spans="1:15" s="5" customFormat="1" ht="21" customHeight="1">
      <c r="A227" s="56"/>
      <c r="B227" s="50"/>
      <c r="C227" s="34"/>
      <c r="D227" s="127"/>
      <c r="E227" s="36"/>
      <c r="F227" s="36"/>
      <c r="G227" s="38"/>
      <c r="H227" s="116"/>
      <c r="I227" s="114"/>
      <c r="J227" s="114"/>
      <c r="K227" s="115"/>
      <c r="L227" s="117"/>
      <c r="M227" s="7"/>
      <c r="N227" s="21"/>
      <c r="O227" s="7"/>
    </row>
    <row r="228" spans="1:15" s="5" customFormat="1" ht="26.25" customHeight="1">
      <c r="A228" s="56"/>
      <c r="B228" s="50"/>
      <c r="C228" s="34"/>
      <c r="D228" s="127"/>
      <c r="E228" s="36"/>
      <c r="F228" s="36"/>
      <c r="G228" s="38"/>
      <c r="H228" s="116"/>
      <c r="I228" s="114"/>
      <c r="J228" s="114"/>
      <c r="K228" s="115"/>
      <c r="L228" s="117"/>
      <c r="M228" s="7"/>
      <c r="N228" s="21"/>
      <c r="O228" s="7"/>
    </row>
    <row r="229" spans="1:15" s="5" customFormat="1" ht="15">
      <c r="A229" s="194"/>
      <c r="B229" s="54"/>
      <c r="C229" s="47"/>
      <c r="D229" s="171" t="s">
        <v>100</v>
      </c>
      <c r="E229" s="99">
        <f>SUM(E231)</f>
        <v>26528915</v>
      </c>
      <c r="F229" s="99">
        <f>SUM(F231)</f>
        <v>29424701</v>
      </c>
      <c r="G229" s="100">
        <f>SUM(G231)</f>
        <v>13425119.47</v>
      </c>
      <c r="H229" s="101">
        <f>G229/F229*100</f>
        <v>45.62533862281218</v>
      </c>
      <c r="I229" s="99">
        <f>SUM(I231)</f>
        <v>3014528</v>
      </c>
      <c r="J229" s="99">
        <f>SUM(J231)</f>
        <v>3083195</v>
      </c>
      <c r="K229" s="100">
        <f>SUM(K231)</f>
        <v>1365565</v>
      </c>
      <c r="L229" s="102">
        <f>K229/J229*100</f>
        <v>44.2905816855567</v>
      </c>
      <c r="M229" s="172"/>
      <c r="N229" s="89"/>
      <c r="O229" s="7"/>
    </row>
    <row r="230" spans="1:15" s="5" customFormat="1" ht="12" customHeight="1">
      <c r="A230" s="56"/>
      <c r="B230" s="50"/>
      <c r="C230" s="32"/>
      <c r="D230" s="104"/>
      <c r="E230" s="105"/>
      <c r="F230" s="105"/>
      <c r="G230" s="106"/>
      <c r="H230" s="107"/>
      <c r="I230" s="105"/>
      <c r="J230" s="105"/>
      <c r="K230" s="106"/>
      <c r="L230" s="108"/>
      <c r="M230" s="172"/>
      <c r="N230" s="21"/>
      <c r="O230" s="7"/>
    </row>
    <row r="231" spans="1:15" s="5" customFormat="1" ht="16.5" customHeight="1">
      <c r="A231" s="73"/>
      <c r="B231" s="55"/>
      <c r="C231" s="6"/>
      <c r="D231" s="145" t="s">
        <v>107</v>
      </c>
      <c r="E231" s="65">
        <f>SUM(E233,E247,E250,E252,E280,E293,E295,E299,E301,E303)</f>
        <v>26528915</v>
      </c>
      <c r="F231" s="65">
        <f>SUM(F233,F247,F250,F252,F280,F293,F295,F299,F301,F303)</f>
        <v>29424701</v>
      </c>
      <c r="G231" s="85">
        <f>SUM(G233,G247,G250,G252,G280,G293,G295,G299,G301,G303)</f>
        <v>13425119.47</v>
      </c>
      <c r="H231" s="64">
        <f>G231/F231*100</f>
        <v>45.62533862281218</v>
      </c>
      <c r="I231" s="65">
        <f>SUM(I233,I247,I250,I252,I280,I293,I295,I299,I301,I303)</f>
        <v>3014528</v>
      </c>
      <c r="J231" s="65">
        <f>SUM(J233,J247,J250,J252,J280,J293,J295,J299,J301,J303)</f>
        <v>3083195</v>
      </c>
      <c r="K231" s="85">
        <f>SUM(K233,K247,K250,K252,K280,K293,K295,K299,K301,K303)</f>
        <v>1365565</v>
      </c>
      <c r="L231" s="173">
        <f>K231/J231*100</f>
        <v>44.2905816855567</v>
      </c>
      <c r="M231" s="7"/>
      <c r="N231" s="21"/>
      <c r="O231" s="7"/>
    </row>
    <row r="232" spans="1:15" s="5" customFormat="1" ht="21" customHeight="1">
      <c r="A232" s="73"/>
      <c r="B232" s="55"/>
      <c r="C232" s="6"/>
      <c r="D232" s="174"/>
      <c r="E232" s="65"/>
      <c r="F232" s="65"/>
      <c r="G232" s="85"/>
      <c r="H232" s="86"/>
      <c r="I232" s="65"/>
      <c r="J232" s="65"/>
      <c r="K232" s="85"/>
      <c r="L232" s="87"/>
      <c r="M232" s="7"/>
      <c r="N232" s="97"/>
      <c r="O232" s="7"/>
    </row>
    <row r="233" spans="1:15" s="155" customFormat="1" ht="24">
      <c r="A233" s="82" t="s">
        <v>98</v>
      </c>
      <c r="B233" s="246" t="s">
        <v>348</v>
      </c>
      <c r="C233" s="207" t="s">
        <v>349</v>
      </c>
      <c r="D233" s="175" t="s">
        <v>350</v>
      </c>
      <c r="E233" s="76">
        <v>2341522</v>
      </c>
      <c r="F233" s="76">
        <v>2341522</v>
      </c>
      <c r="G233" s="77">
        <f>SUM(G234:G246)</f>
        <v>924426.9900000002</v>
      </c>
      <c r="H233" s="107">
        <f>G233/F233*100</f>
        <v>39.47974821504988</v>
      </c>
      <c r="I233" s="151"/>
      <c r="J233" s="151"/>
      <c r="K233" s="152"/>
      <c r="L233" s="108"/>
      <c r="M233" s="153"/>
      <c r="N233" s="176"/>
      <c r="O233" s="153"/>
    </row>
    <row r="234" spans="1:15" s="5" customFormat="1" ht="24">
      <c r="A234" s="56" t="s">
        <v>411</v>
      </c>
      <c r="B234" s="222"/>
      <c r="C234" s="208"/>
      <c r="D234" s="127" t="s">
        <v>42</v>
      </c>
      <c r="E234" s="36"/>
      <c r="F234" s="36"/>
      <c r="G234" s="38">
        <v>39637.1</v>
      </c>
      <c r="H234" s="107"/>
      <c r="I234" s="105"/>
      <c r="J234" s="105"/>
      <c r="K234" s="106"/>
      <c r="L234" s="108"/>
      <c r="M234" s="7"/>
      <c r="N234" s="97"/>
      <c r="O234" s="7"/>
    </row>
    <row r="235" spans="1:15" s="5" customFormat="1" ht="24">
      <c r="A235" s="56" t="s">
        <v>412</v>
      </c>
      <c r="B235" s="222"/>
      <c r="C235" s="208"/>
      <c r="D235" s="127" t="s">
        <v>43</v>
      </c>
      <c r="E235" s="36"/>
      <c r="F235" s="36"/>
      <c r="G235" s="38">
        <v>103009.08</v>
      </c>
      <c r="H235" s="107"/>
      <c r="I235" s="105"/>
      <c r="J235" s="105"/>
      <c r="K235" s="106"/>
      <c r="L235" s="108"/>
      <c r="M235" s="7"/>
      <c r="N235" s="97"/>
      <c r="O235" s="7"/>
    </row>
    <row r="236" spans="1:15" s="5" customFormat="1" ht="24">
      <c r="A236" s="56" t="s">
        <v>413</v>
      </c>
      <c r="B236" s="222"/>
      <c r="C236" s="208"/>
      <c r="D236" s="127" t="s">
        <v>44</v>
      </c>
      <c r="E236" s="36"/>
      <c r="F236" s="36"/>
      <c r="G236" s="38">
        <v>35396.18</v>
      </c>
      <c r="H236" s="107"/>
      <c r="I236" s="105"/>
      <c r="J236" s="105"/>
      <c r="K236" s="106"/>
      <c r="L236" s="108"/>
      <c r="M236" s="7"/>
      <c r="N236" s="97"/>
      <c r="O236" s="7"/>
    </row>
    <row r="237" spans="1:15" s="5" customFormat="1" ht="24">
      <c r="A237" s="56" t="s">
        <v>414</v>
      </c>
      <c r="B237" s="222"/>
      <c r="C237" s="208"/>
      <c r="D237" s="127" t="s">
        <v>45</v>
      </c>
      <c r="E237" s="36"/>
      <c r="F237" s="36"/>
      <c r="G237" s="38">
        <v>31049.03</v>
      </c>
      <c r="H237" s="107"/>
      <c r="I237" s="105"/>
      <c r="J237" s="105"/>
      <c r="K237" s="106"/>
      <c r="L237" s="108"/>
      <c r="M237" s="7"/>
      <c r="N237" s="97"/>
      <c r="O237" s="7"/>
    </row>
    <row r="238" spans="1:15" s="5" customFormat="1" ht="24">
      <c r="A238" s="56" t="s">
        <v>415</v>
      </c>
      <c r="B238" s="222"/>
      <c r="C238" s="208"/>
      <c r="D238" s="127" t="s">
        <v>46</v>
      </c>
      <c r="E238" s="36"/>
      <c r="F238" s="36"/>
      <c r="G238" s="38">
        <v>73656.31</v>
      </c>
      <c r="H238" s="107"/>
      <c r="I238" s="105"/>
      <c r="J238" s="105"/>
      <c r="K238" s="106"/>
      <c r="L238" s="108"/>
      <c r="M238" s="7"/>
      <c r="N238" s="97"/>
      <c r="O238" s="7"/>
    </row>
    <row r="239" spans="1:15" s="5" customFormat="1" ht="24">
      <c r="A239" s="56" t="s">
        <v>416</v>
      </c>
      <c r="B239" s="222"/>
      <c r="C239" s="208"/>
      <c r="D239" s="127" t="s">
        <v>47</v>
      </c>
      <c r="E239" s="36"/>
      <c r="F239" s="36"/>
      <c r="G239" s="38">
        <v>253582.5</v>
      </c>
      <c r="H239" s="107"/>
      <c r="I239" s="105"/>
      <c r="J239" s="105"/>
      <c r="K239" s="106"/>
      <c r="L239" s="108"/>
      <c r="M239" s="7"/>
      <c r="N239" s="97"/>
      <c r="O239" s="7"/>
    </row>
    <row r="240" spans="1:15" s="5" customFormat="1" ht="24">
      <c r="A240" s="56" t="s">
        <v>417</v>
      </c>
      <c r="B240" s="222"/>
      <c r="C240" s="208"/>
      <c r="D240" s="127" t="s">
        <v>48</v>
      </c>
      <c r="E240" s="36"/>
      <c r="F240" s="36"/>
      <c r="G240" s="38">
        <v>12877.41</v>
      </c>
      <c r="H240" s="107"/>
      <c r="I240" s="105"/>
      <c r="J240" s="105"/>
      <c r="K240" s="106"/>
      <c r="L240" s="108"/>
      <c r="M240" s="7"/>
      <c r="N240" s="97"/>
      <c r="O240" s="7"/>
    </row>
    <row r="241" spans="1:15" s="5" customFormat="1" ht="24">
      <c r="A241" s="56" t="s">
        <v>418</v>
      </c>
      <c r="B241" s="222"/>
      <c r="C241" s="208"/>
      <c r="D241" s="127" t="s">
        <v>49</v>
      </c>
      <c r="E241" s="36"/>
      <c r="F241" s="36"/>
      <c r="G241" s="38">
        <v>56806.19</v>
      </c>
      <c r="H241" s="107"/>
      <c r="I241" s="105"/>
      <c r="J241" s="105"/>
      <c r="K241" s="106"/>
      <c r="L241" s="108"/>
      <c r="M241" s="7"/>
      <c r="N241" s="97"/>
      <c r="O241" s="7"/>
    </row>
    <row r="242" spans="1:15" s="5" customFormat="1" ht="15">
      <c r="A242" s="56" t="s">
        <v>419</v>
      </c>
      <c r="B242" s="222"/>
      <c r="C242" s="208"/>
      <c r="D242" s="127" t="s">
        <v>50</v>
      </c>
      <c r="E242" s="36"/>
      <c r="F242" s="36"/>
      <c r="G242" s="38">
        <v>89242.39</v>
      </c>
      <c r="H242" s="107"/>
      <c r="I242" s="105"/>
      <c r="J242" s="105"/>
      <c r="K242" s="106"/>
      <c r="L242" s="108"/>
      <c r="M242" s="7"/>
      <c r="N242" s="97"/>
      <c r="O242" s="7"/>
    </row>
    <row r="243" spans="1:15" s="5" customFormat="1" ht="15">
      <c r="A243" s="56" t="s">
        <v>420</v>
      </c>
      <c r="B243" s="222"/>
      <c r="C243" s="208"/>
      <c r="D243" s="127" t="s">
        <v>51</v>
      </c>
      <c r="E243" s="36"/>
      <c r="F243" s="36"/>
      <c r="G243" s="40">
        <v>142563.39</v>
      </c>
      <c r="H243" s="107"/>
      <c r="I243" s="105"/>
      <c r="J243" s="105"/>
      <c r="K243" s="106"/>
      <c r="L243" s="108"/>
      <c r="M243" s="7"/>
      <c r="N243" s="97"/>
      <c r="O243" s="7"/>
    </row>
    <row r="244" spans="1:15" s="5" customFormat="1" ht="24">
      <c r="A244" s="56" t="s">
        <v>421</v>
      </c>
      <c r="B244" s="222"/>
      <c r="C244" s="208"/>
      <c r="D244" s="127" t="s">
        <v>52</v>
      </c>
      <c r="E244" s="36"/>
      <c r="F244" s="36"/>
      <c r="G244" s="38">
        <v>47037.8</v>
      </c>
      <c r="H244" s="107"/>
      <c r="I244" s="105"/>
      <c r="J244" s="105"/>
      <c r="K244" s="106"/>
      <c r="L244" s="108"/>
      <c r="M244" s="7"/>
      <c r="N244" s="97"/>
      <c r="O244" s="7"/>
    </row>
    <row r="245" spans="1:15" s="5" customFormat="1" ht="24">
      <c r="A245" s="56" t="s">
        <v>422</v>
      </c>
      <c r="B245" s="222"/>
      <c r="C245" s="208"/>
      <c r="D245" s="127" t="s">
        <v>53</v>
      </c>
      <c r="E245" s="36"/>
      <c r="F245" s="36"/>
      <c r="G245" s="38">
        <v>2804.67</v>
      </c>
      <c r="H245" s="107"/>
      <c r="I245" s="105"/>
      <c r="J245" s="105"/>
      <c r="K245" s="106"/>
      <c r="L245" s="108"/>
      <c r="M245" s="7"/>
      <c r="N245" s="97"/>
      <c r="O245" s="7"/>
    </row>
    <row r="246" spans="1:15" s="5" customFormat="1" ht="24">
      <c r="A246" s="57" t="s">
        <v>423</v>
      </c>
      <c r="B246" s="223"/>
      <c r="C246" s="209"/>
      <c r="D246" s="128" t="s">
        <v>54</v>
      </c>
      <c r="E246" s="59"/>
      <c r="F246" s="59"/>
      <c r="G246" s="60">
        <v>36764.94</v>
      </c>
      <c r="H246" s="95"/>
      <c r="I246" s="93"/>
      <c r="J246" s="93"/>
      <c r="K246" s="94"/>
      <c r="L246" s="96"/>
      <c r="M246" s="7"/>
      <c r="N246" s="97"/>
      <c r="O246" s="7"/>
    </row>
    <row r="247" spans="1:15" s="155" customFormat="1" ht="24">
      <c r="A247" s="56" t="s">
        <v>99</v>
      </c>
      <c r="B247" s="222">
        <v>801</v>
      </c>
      <c r="C247" s="208">
        <v>80120</v>
      </c>
      <c r="D247" s="126" t="s">
        <v>429</v>
      </c>
      <c r="E247" s="37">
        <v>1646640</v>
      </c>
      <c r="F247" s="37">
        <v>1646640</v>
      </c>
      <c r="G247" s="39">
        <f>SUM(G248:G249)</f>
        <v>755154.8600000001</v>
      </c>
      <c r="H247" s="107">
        <f>G247/F247*100</f>
        <v>45.86034956031677</v>
      </c>
      <c r="I247" s="105"/>
      <c r="J247" s="105"/>
      <c r="K247" s="106"/>
      <c r="L247" s="108"/>
      <c r="M247" s="153"/>
      <c r="N247" s="176"/>
      <c r="O247" s="153"/>
    </row>
    <row r="248" spans="1:15" s="5" customFormat="1" ht="15">
      <c r="A248" s="56" t="s">
        <v>119</v>
      </c>
      <c r="B248" s="222"/>
      <c r="C248" s="208"/>
      <c r="D248" s="127" t="s">
        <v>55</v>
      </c>
      <c r="E248" s="36"/>
      <c r="F248" s="36"/>
      <c r="G248" s="38">
        <v>406063.08</v>
      </c>
      <c r="H248" s="107"/>
      <c r="I248" s="105"/>
      <c r="J248" s="105"/>
      <c r="K248" s="106"/>
      <c r="L248" s="108"/>
      <c r="M248" s="7"/>
      <c r="N248" s="97"/>
      <c r="O248" s="7"/>
    </row>
    <row r="249" spans="1:15" s="5" customFormat="1" ht="24">
      <c r="A249" s="57" t="s">
        <v>120</v>
      </c>
      <c r="B249" s="223"/>
      <c r="C249" s="209"/>
      <c r="D249" s="128" t="s">
        <v>56</v>
      </c>
      <c r="E249" s="59"/>
      <c r="F249" s="59"/>
      <c r="G249" s="60">
        <v>349091.78</v>
      </c>
      <c r="H249" s="95"/>
      <c r="I249" s="93"/>
      <c r="J249" s="93"/>
      <c r="K249" s="94"/>
      <c r="L249" s="96"/>
      <c r="M249" s="7"/>
      <c r="N249" s="97"/>
      <c r="O249" s="7"/>
    </row>
    <row r="250" spans="1:15" s="155" customFormat="1" ht="28.5" customHeight="1">
      <c r="A250" s="56" t="s">
        <v>1</v>
      </c>
      <c r="B250" s="222" t="s">
        <v>348</v>
      </c>
      <c r="C250" s="208" t="s">
        <v>424</v>
      </c>
      <c r="D250" s="126" t="s">
        <v>425</v>
      </c>
      <c r="E250" s="37">
        <v>947957</v>
      </c>
      <c r="F250" s="37">
        <v>947957</v>
      </c>
      <c r="G250" s="39">
        <f>SUM(G251:G251)</f>
        <v>482127.46</v>
      </c>
      <c r="H250" s="107">
        <f>G250/F250*100</f>
        <v>50.85963392854318</v>
      </c>
      <c r="I250" s="105"/>
      <c r="J250" s="105"/>
      <c r="K250" s="106"/>
      <c r="L250" s="108"/>
      <c r="M250" s="153"/>
      <c r="N250" s="176"/>
      <c r="O250" s="153"/>
    </row>
    <row r="251" spans="1:15" s="5" customFormat="1" ht="24">
      <c r="A251" s="57" t="s">
        <v>152</v>
      </c>
      <c r="B251" s="223"/>
      <c r="C251" s="209"/>
      <c r="D251" s="128" t="s">
        <v>57</v>
      </c>
      <c r="E251" s="59"/>
      <c r="F251" s="59"/>
      <c r="G251" s="60">
        <v>482127.46</v>
      </c>
      <c r="H251" s="95"/>
      <c r="I251" s="93"/>
      <c r="J251" s="93"/>
      <c r="K251" s="94"/>
      <c r="L251" s="96"/>
      <c r="M251" s="7"/>
      <c r="N251" s="97"/>
      <c r="O251" s="7"/>
    </row>
    <row r="252" spans="1:15" s="155" customFormat="1" ht="24">
      <c r="A252" s="56" t="s">
        <v>2</v>
      </c>
      <c r="B252" s="222" t="s">
        <v>348</v>
      </c>
      <c r="C252" s="208" t="s">
        <v>426</v>
      </c>
      <c r="D252" s="126" t="s">
        <v>427</v>
      </c>
      <c r="E252" s="37">
        <v>16788155</v>
      </c>
      <c r="F252" s="37">
        <v>19683941</v>
      </c>
      <c r="G252" s="39">
        <f>SUM(G253:G279)</f>
        <v>8862784.03</v>
      </c>
      <c r="H252" s="107">
        <f>G252/F252*100</f>
        <v>45.02545516672703</v>
      </c>
      <c r="I252" s="105"/>
      <c r="J252" s="105"/>
      <c r="K252" s="106"/>
      <c r="L252" s="108"/>
      <c r="M252" s="153"/>
      <c r="N252" s="176"/>
      <c r="O252" s="153"/>
    </row>
    <row r="253" spans="1:15" s="5" customFormat="1" ht="24">
      <c r="A253" s="56" t="s">
        <v>155</v>
      </c>
      <c r="B253" s="222"/>
      <c r="C253" s="208"/>
      <c r="D253" s="127" t="s">
        <v>58</v>
      </c>
      <c r="E253" s="36"/>
      <c r="F253" s="36"/>
      <c r="G253" s="38">
        <v>99064.06</v>
      </c>
      <c r="H253" s="107"/>
      <c r="I253" s="105"/>
      <c r="J253" s="105"/>
      <c r="K253" s="106"/>
      <c r="L253" s="108"/>
      <c r="M253" s="7"/>
      <c r="N253" s="97"/>
      <c r="O253" s="7"/>
    </row>
    <row r="254" spans="1:15" s="5" customFormat="1" ht="24">
      <c r="A254" s="56" t="s">
        <v>156</v>
      </c>
      <c r="B254" s="222"/>
      <c r="C254" s="208"/>
      <c r="D254" s="133" t="s">
        <v>59</v>
      </c>
      <c r="E254" s="36"/>
      <c r="F254" s="36"/>
      <c r="G254" s="38">
        <v>1278328.07</v>
      </c>
      <c r="H254" s="107"/>
      <c r="I254" s="105"/>
      <c r="J254" s="105"/>
      <c r="K254" s="106"/>
      <c r="L254" s="108"/>
      <c r="M254" s="7"/>
      <c r="N254" s="97"/>
      <c r="O254" s="7"/>
    </row>
    <row r="255" spans="1:15" s="5" customFormat="1" ht="15">
      <c r="A255" s="56" t="s">
        <v>450</v>
      </c>
      <c r="B255" s="222"/>
      <c r="C255" s="208"/>
      <c r="D255" s="127" t="s">
        <v>60</v>
      </c>
      <c r="E255" s="36"/>
      <c r="F255" s="36"/>
      <c r="G255" s="38">
        <v>14212.36</v>
      </c>
      <c r="H255" s="107"/>
      <c r="I255" s="105"/>
      <c r="J255" s="105"/>
      <c r="K255" s="106"/>
      <c r="L255" s="108"/>
      <c r="M255" s="7"/>
      <c r="N255" s="97"/>
      <c r="O255" s="7"/>
    </row>
    <row r="256" spans="1:15" s="5" customFormat="1" ht="24">
      <c r="A256" s="56" t="s">
        <v>451</v>
      </c>
      <c r="B256" s="222"/>
      <c r="C256" s="208"/>
      <c r="D256" s="127" t="s">
        <v>61</v>
      </c>
      <c r="E256" s="36"/>
      <c r="F256" s="36"/>
      <c r="G256" s="38">
        <v>576098.73</v>
      </c>
      <c r="H256" s="107"/>
      <c r="I256" s="105"/>
      <c r="J256" s="105"/>
      <c r="K256" s="106"/>
      <c r="L256" s="108"/>
      <c r="M256" s="7"/>
      <c r="N256" s="97"/>
      <c r="O256" s="7"/>
    </row>
    <row r="257" spans="1:15" s="5" customFormat="1" ht="24">
      <c r="A257" s="56" t="s">
        <v>452</v>
      </c>
      <c r="B257" s="222"/>
      <c r="C257" s="208"/>
      <c r="D257" s="127" t="s">
        <v>62</v>
      </c>
      <c r="E257" s="36"/>
      <c r="F257" s="36"/>
      <c r="G257" s="38">
        <v>163483.58</v>
      </c>
      <c r="H257" s="107"/>
      <c r="I257" s="105"/>
      <c r="J257" s="105"/>
      <c r="K257" s="106"/>
      <c r="L257" s="108"/>
      <c r="M257" s="7"/>
      <c r="N257" s="97"/>
      <c r="O257" s="7"/>
    </row>
    <row r="258" spans="1:15" s="5" customFormat="1" ht="24">
      <c r="A258" s="56" t="s">
        <v>453</v>
      </c>
      <c r="B258" s="222"/>
      <c r="C258" s="208"/>
      <c r="D258" s="127" t="s">
        <v>63</v>
      </c>
      <c r="E258" s="36"/>
      <c r="F258" s="36"/>
      <c r="G258" s="38">
        <v>779454.16</v>
      </c>
      <c r="H258" s="107"/>
      <c r="I258" s="105"/>
      <c r="J258" s="105"/>
      <c r="K258" s="106"/>
      <c r="L258" s="108"/>
      <c r="M258" s="7"/>
      <c r="N258" s="97"/>
      <c r="O258" s="7"/>
    </row>
    <row r="259" spans="1:15" s="5" customFormat="1" ht="24">
      <c r="A259" s="56" t="s">
        <v>454</v>
      </c>
      <c r="B259" s="222"/>
      <c r="C259" s="208"/>
      <c r="D259" s="127" t="s">
        <v>64</v>
      </c>
      <c r="E259" s="36"/>
      <c r="F259" s="36"/>
      <c r="G259" s="38">
        <v>38057.35</v>
      </c>
      <c r="H259" s="107"/>
      <c r="I259" s="105"/>
      <c r="J259" s="105"/>
      <c r="K259" s="106"/>
      <c r="L259" s="108"/>
      <c r="M259" s="7"/>
      <c r="N259" s="97"/>
      <c r="O259" s="7"/>
    </row>
    <row r="260" spans="1:15" s="5" customFormat="1" ht="36">
      <c r="A260" s="56" t="s">
        <v>455</v>
      </c>
      <c r="B260" s="222"/>
      <c r="C260" s="208"/>
      <c r="D260" s="133" t="s">
        <v>65</v>
      </c>
      <c r="E260" s="36"/>
      <c r="F260" s="36"/>
      <c r="G260" s="38">
        <v>912455.28</v>
      </c>
      <c r="H260" s="107"/>
      <c r="I260" s="105"/>
      <c r="J260" s="105"/>
      <c r="K260" s="106"/>
      <c r="L260" s="108"/>
      <c r="M260" s="7"/>
      <c r="N260" s="97"/>
      <c r="O260" s="7"/>
    </row>
    <row r="261" spans="1:15" s="5" customFormat="1" ht="36">
      <c r="A261" s="56" t="s">
        <v>456</v>
      </c>
      <c r="B261" s="222"/>
      <c r="C261" s="208"/>
      <c r="D261" s="127" t="s">
        <v>66</v>
      </c>
      <c r="E261" s="36"/>
      <c r="F261" s="36"/>
      <c r="G261" s="38">
        <v>1208627.75</v>
      </c>
      <c r="H261" s="107"/>
      <c r="I261" s="105"/>
      <c r="J261" s="105"/>
      <c r="K261" s="106"/>
      <c r="L261" s="108"/>
      <c r="M261" s="7"/>
      <c r="N261" s="97"/>
      <c r="O261" s="7"/>
    </row>
    <row r="262" spans="1:15" s="5" customFormat="1" ht="21" customHeight="1">
      <c r="A262" s="56" t="s">
        <v>457</v>
      </c>
      <c r="B262" s="222"/>
      <c r="C262" s="208"/>
      <c r="D262" s="127" t="s">
        <v>67</v>
      </c>
      <c r="E262" s="36"/>
      <c r="F262" s="36"/>
      <c r="G262" s="38">
        <v>630846.27</v>
      </c>
      <c r="H262" s="107"/>
      <c r="I262" s="105"/>
      <c r="J262" s="105"/>
      <c r="K262" s="106"/>
      <c r="L262" s="108"/>
      <c r="M262" s="7"/>
      <c r="N262" s="97"/>
      <c r="O262" s="7"/>
    </row>
    <row r="263" spans="1:15" s="5" customFormat="1" ht="21" customHeight="1">
      <c r="A263" s="56" t="s">
        <v>458</v>
      </c>
      <c r="B263" s="222"/>
      <c r="C263" s="208"/>
      <c r="D263" s="127" t="s">
        <v>428</v>
      </c>
      <c r="E263" s="36"/>
      <c r="F263" s="36"/>
      <c r="G263" s="38">
        <v>40322.47</v>
      </c>
      <c r="H263" s="107"/>
      <c r="I263" s="105"/>
      <c r="J263" s="105"/>
      <c r="K263" s="106"/>
      <c r="L263" s="108"/>
      <c r="M263" s="7"/>
      <c r="N263" s="97"/>
      <c r="O263" s="7"/>
    </row>
    <row r="264" spans="1:15" s="5" customFormat="1" ht="21" customHeight="1">
      <c r="A264" s="56" t="s">
        <v>459</v>
      </c>
      <c r="B264" s="222"/>
      <c r="C264" s="208"/>
      <c r="D264" s="133" t="s">
        <v>68</v>
      </c>
      <c r="E264" s="36"/>
      <c r="F264" s="36"/>
      <c r="G264" s="38">
        <v>78845.56</v>
      </c>
      <c r="H264" s="107"/>
      <c r="I264" s="105"/>
      <c r="J264" s="105"/>
      <c r="K264" s="106"/>
      <c r="L264" s="108"/>
      <c r="M264" s="7"/>
      <c r="N264" s="97"/>
      <c r="O264" s="7"/>
    </row>
    <row r="265" spans="1:15" s="5" customFormat="1" ht="24">
      <c r="A265" s="56" t="s">
        <v>460</v>
      </c>
      <c r="B265" s="222"/>
      <c r="C265" s="208"/>
      <c r="D265" s="133" t="s">
        <v>69</v>
      </c>
      <c r="E265" s="36"/>
      <c r="F265" s="36"/>
      <c r="G265" s="38">
        <v>22139.98</v>
      </c>
      <c r="H265" s="107"/>
      <c r="I265" s="105"/>
      <c r="J265" s="105"/>
      <c r="K265" s="106"/>
      <c r="L265" s="108"/>
      <c r="M265" s="7"/>
      <c r="N265" s="97"/>
      <c r="O265" s="7"/>
    </row>
    <row r="266" spans="1:15" s="5" customFormat="1" ht="24">
      <c r="A266" s="56" t="s">
        <v>461</v>
      </c>
      <c r="B266" s="222"/>
      <c r="C266" s="208"/>
      <c r="D266" s="127" t="s">
        <v>70</v>
      </c>
      <c r="E266" s="36"/>
      <c r="F266" s="36"/>
      <c r="G266" s="38">
        <v>16685.16</v>
      </c>
      <c r="H266" s="107"/>
      <c r="I266" s="105"/>
      <c r="J266" s="105"/>
      <c r="K266" s="106"/>
      <c r="L266" s="108"/>
      <c r="M266" s="7"/>
      <c r="N266" s="97"/>
      <c r="O266" s="7"/>
    </row>
    <row r="267" spans="1:15" s="5" customFormat="1" ht="24">
      <c r="A267" s="56" t="s">
        <v>462</v>
      </c>
      <c r="B267" s="222"/>
      <c r="C267" s="208"/>
      <c r="D267" s="127" t="s">
        <v>71</v>
      </c>
      <c r="E267" s="36"/>
      <c r="F267" s="36"/>
      <c r="G267" s="38">
        <v>532526.48</v>
      </c>
      <c r="H267" s="107"/>
      <c r="I267" s="105"/>
      <c r="J267" s="105"/>
      <c r="K267" s="106"/>
      <c r="L267" s="108"/>
      <c r="M267" s="7"/>
      <c r="N267" s="97"/>
      <c r="O267" s="7"/>
    </row>
    <row r="268" spans="1:15" s="5" customFormat="1" ht="15">
      <c r="A268" s="56" t="s">
        <v>463</v>
      </c>
      <c r="B268" s="222"/>
      <c r="C268" s="208"/>
      <c r="D268" s="127" t="s">
        <v>72</v>
      </c>
      <c r="E268" s="36"/>
      <c r="F268" s="36"/>
      <c r="G268" s="38">
        <v>167285.34</v>
      </c>
      <c r="H268" s="107"/>
      <c r="I268" s="105"/>
      <c r="J268" s="105"/>
      <c r="K268" s="106"/>
      <c r="L268" s="108"/>
      <c r="M268" s="7"/>
      <c r="N268" s="97"/>
      <c r="O268" s="7"/>
    </row>
    <row r="269" spans="1:15" s="5" customFormat="1" ht="24">
      <c r="A269" s="56" t="s">
        <v>464</v>
      </c>
      <c r="B269" s="222"/>
      <c r="C269" s="208"/>
      <c r="D269" s="127" t="s">
        <v>73</v>
      </c>
      <c r="E269" s="36"/>
      <c r="F269" s="36"/>
      <c r="G269" s="38">
        <v>83098.64</v>
      </c>
      <c r="H269" s="107"/>
      <c r="I269" s="105"/>
      <c r="J269" s="105"/>
      <c r="K269" s="106"/>
      <c r="L269" s="108"/>
      <c r="M269" s="7"/>
      <c r="N269" s="97"/>
      <c r="O269" s="7"/>
    </row>
    <row r="270" spans="1:15" s="5" customFormat="1" ht="24">
      <c r="A270" s="56" t="s">
        <v>465</v>
      </c>
      <c r="B270" s="222"/>
      <c r="C270" s="208"/>
      <c r="D270" s="127" t="s">
        <v>74</v>
      </c>
      <c r="E270" s="36"/>
      <c r="F270" s="36"/>
      <c r="G270" s="38">
        <v>117614.02</v>
      </c>
      <c r="H270" s="107"/>
      <c r="I270" s="105"/>
      <c r="J270" s="105"/>
      <c r="K270" s="106"/>
      <c r="L270" s="108"/>
      <c r="M270" s="7"/>
      <c r="N270" s="97"/>
      <c r="O270" s="7"/>
    </row>
    <row r="271" spans="1:15" s="5" customFormat="1" ht="15">
      <c r="A271" s="56" t="s">
        <v>466</v>
      </c>
      <c r="B271" s="222"/>
      <c r="C271" s="208"/>
      <c r="D271" s="127" t="s">
        <v>75</v>
      </c>
      <c r="E271" s="36"/>
      <c r="F271" s="36"/>
      <c r="G271" s="38">
        <v>710217.64</v>
      </c>
      <c r="H271" s="107"/>
      <c r="I271" s="114"/>
      <c r="J271" s="114"/>
      <c r="K271" s="115"/>
      <c r="L271" s="117"/>
      <c r="M271" s="7"/>
      <c r="N271" s="97"/>
      <c r="O271" s="7"/>
    </row>
    <row r="272" spans="1:15" s="5" customFormat="1" ht="24">
      <c r="A272" s="56" t="s">
        <v>467</v>
      </c>
      <c r="B272" s="222"/>
      <c r="C272" s="208"/>
      <c r="D272" s="177" t="s">
        <v>76</v>
      </c>
      <c r="E272" s="36"/>
      <c r="F272" s="36"/>
      <c r="G272" s="38">
        <v>52257.44</v>
      </c>
      <c r="H272" s="107"/>
      <c r="I272" s="114"/>
      <c r="J272" s="114"/>
      <c r="K272" s="115"/>
      <c r="L272" s="117"/>
      <c r="M272" s="7"/>
      <c r="N272" s="97"/>
      <c r="O272" s="7"/>
    </row>
    <row r="273" spans="1:15" s="5" customFormat="1" ht="24">
      <c r="A273" s="56" t="s">
        <v>468</v>
      </c>
      <c r="B273" s="222"/>
      <c r="C273" s="208"/>
      <c r="D273" s="133" t="s">
        <v>77</v>
      </c>
      <c r="E273" s="36"/>
      <c r="F273" s="36"/>
      <c r="G273" s="38">
        <v>34433.59</v>
      </c>
      <c r="H273" s="107"/>
      <c r="I273" s="114"/>
      <c r="J273" s="114"/>
      <c r="K273" s="115"/>
      <c r="L273" s="117"/>
      <c r="M273" s="7"/>
      <c r="N273" s="97"/>
      <c r="O273" s="7"/>
    </row>
    <row r="274" spans="1:15" s="5" customFormat="1" ht="15">
      <c r="A274" s="56" t="s">
        <v>469</v>
      </c>
      <c r="B274" s="222"/>
      <c r="C274" s="208"/>
      <c r="D274" s="127" t="s">
        <v>78</v>
      </c>
      <c r="E274" s="36"/>
      <c r="F274" s="36"/>
      <c r="G274" s="38">
        <v>10904.68</v>
      </c>
      <c r="H274" s="107"/>
      <c r="I274" s="114"/>
      <c r="J274" s="114"/>
      <c r="K274" s="115"/>
      <c r="L274" s="117"/>
      <c r="M274" s="7"/>
      <c r="N274" s="97"/>
      <c r="O274" s="7"/>
    </row>
    <row r="275" spans="1:15" s="5" customFormat="1" ht="15">
      <c r="A275" s="56" t="s">
        <v>470</v>
      </c>
      <c r="B275" s="222"/>
      <c r="C275" s="208"/>
      <c r="D275" s="127" t="s">
        <v>79</v>
      </c>
      <c r="E275" s="36"/>
      <c r="F275" s="36"/>
      <c r="G275" s="38">
        <v>33325.27</v>
      </c>
      <c r="H275" s="116"/>
      <c r="I275" s="114"/>
      <c r="J275" s="114"/>
      <c r="K275" s="115"/>
      <c r="L275" s="117"/>
      <c r="M275" s="90"/>
      <c r="N275" s="21"/>
      <c r="O275" s="7"/>
    </row>
    <row r="276" spans="1:15" s="5" customFormat="1" ht="15">
      <c r="A276" s="56" t="s">
        <v>471</v>
      </c>
      <c r="B276" s="222"/>
      <c r="C276" s="208"/>
      <c r="D276" s="127" t="s">
        <v>80</v>
      </c>
      <c r="E276" s="36"/>
      <c r="F276" s="36"/>
      <c r="G276" s="40">
        <v>406359.96</v>
      </c>
      <c r="H276" s="178"/>
      <c r="I276" s="114"/>
      <c r="J276" s="114"/>
      <c r="K276" s="115"/>
      <c r="L276" s="117"/>
      <c r="M276" s="90"/>
      <c r="N276" s="97"/>
      <c r="O276" s="97"/>
    </row>
    <row r="277" spans="1:15" s="5" customFormat="1" ht="24">
      <c r="A277" s="56" t="s">
        <v>472</v>
      </c>
      <c r="B277" s="222"/>
      <c r="C277" s="208"/>
      <c r="D277" s="133" t="s">
        <v>81</v>
      </c>
      <c r="E277" s="36"/>
      <c r="F277" s="36"/>
      <c r="G277" s="38">
        <v>17447.81</v>
      </c>
      <c r="H277" s="116"/>
      <c r="I277" s="114"/>
      <c r="J277" s="114"/>
      <c r="K277" s="115"/>
      <c r="L277" s="117"/>
      <c r="M277" s="90"/>
      <c r="N277" s="97"/>
      <c r="O277" s="7"/>
    </row>
    <row r="278" spans="1:15" s="5" customFormat="1" ht="24">
      <c r="A278" s="56" t="s">
        <v>473</v>
      </c>
      <c r="B278" s="222"/>
      <c r="C278" s="208"/>
      <c r="D278" s="127" t="s">
        <v>82</v>
      </c>
      <c r="E278" s="36"/>
      <c r="F278" s="36"/>
      <c r="G278" s="38">
        <v>65016.64</v>
      </c>
      <c r="H278" s="178"/>
      <c r="I278" s="114"/>
      <c r="J278" s="114"/>
      <c r="K278" s="115"/>
      <c r="L278" s="117"/>
      <c r="M278" s="90"/>
      <c r="N278" s="21"/>
      <c r="O278" s="7"/>
    </row>
    <row r="279" spans="1:15" s="5" customFormat="1" ht="24">
      <c r="A279" s="56" t="s">
        <v>474</v>
      </c>
      <c r="B279" s="222"/>
      <c r="C279" s="208"/>
      <c r="D279" s="127" t="s">
        <v>83</v>
      </c>
      <c r="E279" s="36"/>
      <c r="F279" s="36"/>
      <c r="G279" s="38">
        <v>773675.74</v>
      </c>
      <c r="H279" s="116"/>
      <c r="I279" s="114"/>
      <c r="J279" s="114"/>
      <c r="K279" s="115"/>
      <c r="L279" s="124"/>
      <c r="M279" s="90"/>
      <c r="N279" s="7"/>
      <c r="O279" s="97"/>
    </row>
    <row r="280" spans="1:15" s="5" customFormat="1" ht="60">
      <c r="A280" s="73" t="s">
        <v>16</v>
      </c>
      <c r="B280" s="55">
        <v>852</v>
      </c>
      <c r="C280" s="6">
        <v>85201</v>
      </c>
      <c r="D280" s="129" t="s">
        <v>430</v>
      </c>
      <c r="E280" s="61"/>
      <c r="F280" s="61"/>
      <c r="G280" s="62"/>
      <c r="H280" s="64"/>
      <c r="I280" s="146">
        <v>2067600</v>
      </c>
      <c r="J280" s="146">
        <f>J281+J282++J283+J284+J285+J286+J287+J288+J289+J290+J291+J292</f>
        <v>2145500</v>
      </c>
      <c r="K280" s="69">
        <f>K281+K282++K283+K284+K285+K286+K287+K288+K289+K290+K291+K292</f>
        <v>910957</v>
      </c>
      <c r="L280" s="96">
        <f>K280/J280*100</f>
        <v>42.4589606152412</v>
      </c>
      <c r="M280" s="90"/>
      <c r="N280" s="7"/>
      <c r="O280" s="97"/>
    </row>
    <row r="281" spans="1:15" s="5" customFormat="1" ht="24">
      <c r="A281" s="56" t="s">
        <v>157</v>
      </c>
      <c r="B281" s="50"/>
      <c r="C281" s="32"/>
      <c r="D281" s="179" t="s">
        <v>431</v>
      </c>
      <c r="E281" s="36"/>
      <c r="F281" s="36"/>
      <c r="G281" s="38"/>
      <c r="H281" s="116"/>
      <c r="I281" s="42"/>
      <c r="J281" s="42">
        <v>108000</v>
      </c>
      <c r="K281" s="38">
        <v>54000</v>
      </c>
      <c r="L281" s="117">
        <f>K281/J281*100</f>
        <v>50</v>
      </c>
      <c r="M281" s="90"/>
      <c r="N281" s="7"/>
      <c r="O281" s="97"/>
    </row>
    <row r="282" spans="1:15" s="5" customFormat="1" ht="21" customHeight="1">
      <c r="A282" s="56" t="s">
        <v>158</v>
      </c>
      <c r="B282" s="50"/>
      <c r="C282" s="32"/>
      <c r="D282" s="179" t="s">
        <v>432</v>
      </c>
      <c r="E282" s="36"/>
      <c r="F282" s="36"/>
      <c r="G282" s="38"/>
      <c r="H282" s="116"/>
      <c r="I282" s="42"/>
      <c r="J282" s="42">
        <v>259200</v>
      </c>
      <c r="K282" s="38">
        <v>129600</v>
      </c>
      <c r="L282" s="117">
        <f aca="true" t="shared" si="7" ref="L282:L292">K282/J282*100</f>
        <v>50</v>
      </c>
      <c r="M282" s="90"/>
      <c r="N282" s="7"/>
      <c r="O282" s="97"/>
    </row>
    <row r="283" spans="1:15" s="5" customFormat="1" ht="21" customHeight="1">
      <c r="A283" s="56" t="s">
        <v>159</v>
      </c>
      <c r="B283" s="50"/>
      <c r="C283" s="32"/>
      <c r="D283" s="179" t="s">
        <v>433</v>
      </c>
      <c r="E283" s="36"/>
      <c r="F283" s="36"/>
      <c r="G283" s="38"/>
      <c r="H283" s="116"/>
      <c r="I283" s="42"/>
      <c r="J283" s="42">
        <v>722400</v>
      </c>
      <c r="K283" s="38">
        <v>361200</v>
      </c>
      <c r="L283" s="117">
        <f t="shared" si="7"/>
        <v>50</v>
      </c>
      <c r="M283" s="90"/>
      <c r="N283" s="7"/>
      <c r="O283" s="97"/>
    </row>
    <row r="284" spans="1:15" s="5" customFormat="1" ht="21" customHeight="1">
      <c r="A284" s="56" t="s">
        <v>475</v>
      </c>
      <c r="B284" s="50"/>
      <c r="C284" s="32"/>
      <c r="D284" s="179" t="s">
        <v>208</v>
      </c>
      <c r="E284" s="36"/>
      <c r="F284" s="36"/>
      <c r="G284" s="38"/>
      <c r="H284" s="116"/>
      <c r="I284" s="42"/>
      <c r="J284" s="42">
        <v>50400</v>
      </c>
      <c r="K284" s="38">
        <v>25200</v>
      </c>
      <c r="L284" s="117">
        <f t="shared" si="7"/>
        <v>50</v>
      </c>
      <c r="M284" s="90"/>
      <c r="N284" s="7"/>
      <c r="O284" s="97"/>
    </row>
    <row r="285" spans="1:15" s="5" customFormat="1" ht="21" customHeight="1">
      <c r="A285" s="56" t="s">
        <v>476</v>
      </c>
      <c r="B285" s="50"/>
      <c r="C285" s="32"/>
      <c r="D285" s="179" t="s">
        <v>434</v>
      </c>
      <c r="E285" s="36"/>
      <c r="F285" s="36"/>
      <c r="G285" s="38"/>
      <c r="H285" s="116"/>
      <c r="I285" s="42"/>
      <c r="J285" s="42">
        <v>50400</v>
      </c>
      <c r="K285" s="38">
        <v>25200</v>
      </c>
      <c r="L285" s="117">
        <f t="shared" si="7"/>
        <v>50</v>
      </c>
      <c r="M285" s="90"/>
      <c r="N285" s="7"/>
      <c r="O285" s="97"/>
    </row>
    <row r="286" spans="1:15" s="5" customFormat="1" ht="21" customHeight="1">
      <c r="A286" s="56" t="s">
        <v>477</v>
      </c>
      <c r="B286" s="50"/>
      <c r="C286" s="32"/>
      <c r="D286" s="179" t="s">
        <v>435</v>
      </c>
      <c r="E286" s="36"/>
      <c r="F286" s="36"/>
      <c r="G286" s="38"/>
      <c r="H286" s="116"/>
      <c r="I286" s="42"/>
      <c r="J286" s="42">
        <v>134400</v>
      </c>
      <c r="K286" s="38">
        <v>67200</v>
      </c>
      <c r="L286" s="117">
        <f t="shared" si="7"/>
        <v>50</v>
      </c>
      <c r="M286" s="90"/>
      <c r="N286" s="7"/>
      <c r="O286" s="97"/>
    </row>
    <row r="287" spans="1:15" s="5" customFormat="1" ht="21" customHeight="1">
      <c r="A287" s="56" t="s">
        <v>478</v>
      </c>
      <c r="B287" s="50"/>
      <c r="C287" s="32"/>
      <c r="D287" s="179" t="s">
        <v>436</v>
      </c>
      <c r="E287" s="36"/>
      <c r="F287" s="36"/>
      <c r="G287" s="38"/>
      <c r="H287" s="116"/>
      <c r="I287" s="42"/>
      <c r="J287" s="42">
        <v>168000</v>
      </c>
      <c r="K287" s="38">
        <v>84000</v>
      </c>
      <c r="L287" s="117">
        <f t="shared" si="7"/>
        <v>50</v>
      </c>
      <c r="M287" s="90"/>
      <c r="N287" s="7"/>
      <c r="O287" s="97"/>
    </row>
    <row r="288" spans="1:15" s="5" customFormat="1" ht="21" customHeight="1">
      <c r="A288" s="56" t="s">
        <v>479</v>
      </c>
      <c r="B288" s="50"/>
      <c r="C288" s="32"/>
      <c r="D288" s="179" t="s">
        <v>437</v>
      </c>
      <c r="E288" s="36"/>
      <c r="F288" s="36"/>
      <c r="G288" s="38"/>
      <c r="H288" s="116"/>
      <c r="I288" s="42"/>
      <c r="J288" s="42">
        <v>67200</v>
      </c>
      <c r="K288" s="38">
        <v>33600</v>
      </c>
      <c r="L288" s="117">
        <f t="shared" si="7"/>
        <v>50</v>
      </c>
      <c r="M288" s="90"/>
      <c r="N288" s="7"/>
      <c r="O288" s="97"/>
    </row>
    <row r="289" spans="1:15" s="5" customFormat="1" ht="21" customHeight="1">
      <c r="A289" s="56" t="s">
        <v>480</v>
      </c>
      <c r="B289" s="50"/>
      <c r="C289" s="32"/>
      <c r="D289" s="179" t="s">
        <v>438</v>
      </c>
      <c r="E289" s="36"/>
      <c r="F289" s="36"/>
      <c r="G289" s="38"/>
      <c r="H289" s="116"/>
      <c r="I289" s="42"/>
      <c r="J289" s="42">
        <v>25200</v>
      </c>
      <c r="K289" s="38">
        <v>8400</v>
      </c>
      <c r="L289" s="117">
        <f t="shared" si="7"/>
        <v>33.33333333333333</v>
      </c>
      <c r="M289" s="90"/>
      <c r="N289" s="7"/>
      <c r="O289" s="97"/>
    </row>
    <row r="290" spans="1:15" s="5" customFormat="1" ht="21" customHeight="1">
      <c r="A290" s="56" t="s">
        <v>481</v>
      </c>
      <c r="B290" s="50"/>
      <c r="C290" s="32"/>
      <c r="D290" s="179" t="s">
        <v>439</v>
      </c>
      <c r="E290" s="36"/>
      <c r="F290" s="36"/>
      <c r="G290" s="38"/>
      <c r="H290" s="116"/>
      <c r="I290" s="42"/>
      <c r="J290" s="42">
        <v>216000</v>
      </c>
      <c r="K290" s="38">
        <v>108000</v>
      </c>
      <c r="L290" s="117">
        <f t="shared" si="7"/>
        <v>50</v>
      </c>
      <c r="M290" s="90"/>
      <c r="N290" s="7"/>
      <c r="O290" s="97"/>
    </row>
    <row r="291" spans="1:15" s="5" customFormat="1" ht="21" customHeight="1">
      <c r="A291" s="56" t="s">
        <v>482</v>
      </c>
      <c r="B291" s="50"/>
      <c r="C291" s="32"/>
      <c r="D291" s="179" t="s">
        <v>440</v>
      </c>
      <c r="E291" s="36"/>
      <c r="F291" s="36"/>
      <c r="G291" s="38"/>
      <c r="H291" s="116"/>
      <c r="I291" s="42"/>
      <c r="J291" s="42">
        <v>77900</v>
      </c>
      <c r="K291" s="38">
        <v>14557</v>
      </c>
      <c r="L291" s="117">
        <f t="shared" si="7"/>
        <v>18.686777920410783</v>
      </c>
      <c r="M291" s="90"/>
      <c r="N291" s="7"/>
      <c r="O291" s="97"/>
    </row>
    <row r="292" spans="1:15" s="5" customFormat="1" ht="21" customHeight="1">
      <c r="A292" s="56" t="s">
        <v>483</v>
      </c>
      <c r="B292" s="50"/>
      <c r="C292" s="32"/>
      <c r="D292" s="179" t="s">
        <v>254</v>
      </c>
      <c r="E292" s="36"/>
      <c r="F292" s="36"/>
      <c r="G292" s="38"/>
      <c r="H292" s="116"/>
      <c r="I292" s="42"/>
      <c r="J292" s="42">
        <v>266400</v>
      </c>
      <c r="K292" s="38">
        <v>0</v>
      </c>
      <c r="L292" s="124">
        <f t="shared" si="7"/>
        <v>0</v>
      </c>
      <c r="M292" s="90"/>
      <c r="N292" s="7"/>
      <c r="O292" s="97"/>
    </row>
    <row r="293" spans="1:15" s="5" customFormat="1" ht="60">
      <c r="A293" s="73" t="s">
        <v>3</v>
      </c>
      <c r="B293" s="55">
        <v>852</v>
      </c>
      <c r="C293" s="6">
        <v>85202</v>
      </c>
      <c r="D293" s="129" t="s">
        <v>441</v>
      </c>
      <c r="E293" s="61"/>
      <c r="F293" s="61"/>
      <c r="G293" s="62"/>
      <c r="H293" s="64"/>
      <c r="I293" s="146">
        <v>634928</v>
      </c>
      <c r="J293" s="146">
        <f>J294</f>
        <v>625695</v>
      </c>
      <c r="K293" s="69">
        <f>K294</f>
        <v>313628</v>
      </c>
      <c r="L293" s="87">
        <f>K293/J293*100</f>
        <v>50.12474128768809</v>
      </c>
      <c r="M293" s="90"/>
      <c r="N293" s="7"/>
      <c r="O293" s="97"/>
    </row>
    <row r="294" spans="1:15" s="5" customFormat="1" ht="24">
      <c r="A294" s="56" t="s">
        <v>160</v>
      </c>
      <c r="B294" s="50"/>
      <c r="C294" s="32"/>
      <c r="D294" s="179" t="s">
        <v>442</v>
      </c>
      <c r="E294" s="36"/>
      <c r="F294" s="36"/>
      <c r="G294" s="38"/>
      <c r="H294" s="116"/>
      <c r="I294" s="42"/>
      <c r="J294" s="42">
        <v>625695</v>
      </c>
      <c r="K294" s="38">
        <v>313628</v>
      </c>
      <c r="L294" s="74">
        <f aca="true" t="shared" si="8" ref="L294:L300">K294/J294*100</f>
        <v>50.12474128768809</v>
      </c>
      <c r="M294" s="90"/>
      <c r="N294" s="7"/>
      <c r="O294" s="97"/>
    </row>
    <row r="295" spans="1:15" s="5" customFormat="1" ht="60">
      <c r="A295" s="73" t="s">
        <v>4</v>
      </c>
      <c r="B295" s="55">
        <v>852</v>
      </c>
      <c r="C295" s="6">
        <v>85220</v>
      </c>
      <c r="D295" s="129" t="s">
        <v>443</v>
      </c>
      <c r="E295" s="61"/>
      <c r="F295" s="61"/>
      <c r="G295" s="62"/>
      <c r="H295" s="64"/>
      <c r="I295" s="65">
        <v>250000</v>
      </c>
      <c r="J295" s="65">
        <f>J296+J297+J298</f>
        <v>250000</v>
      </c>
      <c r="K295" s="69">
        <f>K296+K297+K298</f>
        <v>110000</v>
      </c>
      <c r="L295" s="108">
        <f t="shared" si="8"/>
        <v>44</v>
      </c>
      <c r="M295" s="90"/>
      <c r="N295" s="7"/>
      <c r="O295" s="97"/>
    </row>
    <row r="296" spans="1:15" s="5" customFormat="1" ht="21" customHeight="1">
      <c r="A296" s="56" t="s">
        <v>163</v>
      </c>
      <c r="B296" s="50"/>
      <c r="C296" s="32"/>
      <c r="D296" s="180" t="s">
        <v>444</v>
      </c>
      <c r="E296" s="36"/>
      <c r="F296" s="36"/>
      <c r="G296" s="38"/>
      <c r="H296" s="116"/>
      <c r="I296" s="42"/>
      <c r="J296" s="42">
        <v>140000</v>
      </c>
      <c r="K296" s="38">
        <v>70000</v>
      </c>
      <c r="L296" s="117">
        <f t="shared" si="8"/>
        <v>50</v>
      </c>
      <c r="M296" s="90"/>
      <c r="N296" s="7"/>
      <c r="O296" s="97"/>
    </row>
    <row r="297" spans="1:15" s="5" customFormat="1" ht="21" customHeight="1">
      <c r="A297" s="56" t="s">
        <v>164</v>
      </c>
      <c r="B297" s="50"/>
      <c r="C297" s="32"/>
      <c r="D297" s="179" t="s">
        <v>436</v>
      </c>
      <c r="E297" s="36"/>
      <c r="F297" s="36"/>
      <c r="G297" s="38"/>
      <c r="H297" s="116"/>
      <c r="I297" s="114"/>
      <c r="J297" s="42">
        <v>80000</v>
      </c>
      <c r="K297" s="38">
        <v>40000</v>
      </c>
      <c r="L297" s="117">
        <f t="shared" si="8"/>
        <v>50</v>
      </c>
      <c r="M297" s="90"/>
      <c r="N297" s="7"/>
      <c r="O297" s="97"/>
    </row>
    <row r="298" spans="1:15" s="5" customFormat="1" ht="21" customHeight="1">
      <c r="A298" s="56" t="s">
        <v>484</v>
      </c>
      <c r="B298" s="50"/>
      <c r="C298" s="32"/>
      <c r="D298" s="179" t="s">
        <v>254</v>
      </c>
      <c r="E298" s="36"/>
      <c r="F298" s="36"/>
      <c r="G298" s="38"/>
      <c r="H298" s="116"/>
      <c r="I298" s="114"/>
      <c r="J298" s="42">
        <v>30000</v>
      </c>
      <c r="K298" s="181">
        <v>0</v>
      </c>
      <c r="L298" s="124">
        <f t="shared" si="8"/>
        <v>0</v>
      </c>
      <c r="M298" s="90"/>
      <c r="N298" s="7"/>
      <c r="O298" s="97"/>
    </row>
    <row r="299" spans="1:15" s="5" customFormat="1" ht="54.75" customHeight="1">
      <c r="A299" s="73" t="s">
        <v>5</v>
      </c>
      <c r="B299" s="55">
        <v>852</v>
      </c>
      <c r="C299" s="6">
        <v>85226</v>
      </c>
      <c r="D299" s="129" t="s">
        <v>445</v>
      </c>
      <c r="E299" s="61"/>
      <c r="F299" s="61"/>
      <c r="G299" s="62"/>
      <c r="H299" s="64"/>
      <c r="I299" s="65">
        <v>62000</v>
      </c>
      <c r="J299" s="146">
        <f>J300</f>
        <v>62000</v>
      </c>
      <c r="K299" s="69">
        <f>K300</f>
        <v>30980</v>
      </c>
      <c r="L299" s="96">
        <f t="shared" si="8"/>
        <v>49.96774193548387</v>
      </c>
      <c r="M299" s="90"/>
      <c r="N299" s="7"/>
      <c r="O299" s="97"/>
    </row>
    <row r="300" spans="1:15" s="5" customFormat="1" ht="26.25" customHeight="1">
      <c r="A300" s="73" t="s">
        <v>165</v>
      </c>
      <c r="B300" s="55"/>
      <c r="C300" s="6"/>
      <c r="D300" s="182" t="s">
        <v>446</v>
      </c>
      <c r="E300" s="61"/>
      <c r="F300" s="61"/>
      <c r="G300" s="62"/>
      <c r="H300" s="64"/>
      <c r="I300" s="183"/>
      <c r="J300" s="183">
        <v>62000</v>
      </c>
      <c r="K300" s="62">
        <v>30980</v>
      </c>
      <c r="L300" s="87">
        <f t="shared" si="8"/>
        <v>49.96774193548387</v>
      </c>
      <c r="M300" s="90"/>
      <c r="N300" s="7"/>
      <c r="O300" s="97"/>
    </row>
    <row r="301" spans="1:15" s="155" customFormat="1" ht="36">
      <c r="A301" s="56" t="s">
        <v>6</v>
      </c>
      <c r="B301" s="222" t="s">
        <v>447</v>
      </c>
      <c r="C301" s="208">
        <v>85402</v>
      </c>
      <c r="D301" s="126" t="s">
        <v>448</v>
      </c>
      <c r="E301" s="37">
        <v>1772928</v>
      </c>
      <c r="F301" s="37">
        <v>1772928</v>
      </c>
      <c r="G301" s="39">
        <f>G302</f>
        <v>935418.9</v>
      </c>
      <c r="H301" s="107">
        <f>G301/F301*100</f>
        <v>52.76124580355209</v>
      </c>
      <c r="I301" s="105"/>
      <c r="J301" s="105"/>
      <c r="K301" s="106"/>
      <c r="L301" s="108"/>
      <c r="M301" s="184"/>
      <c r="N301" s="153"/>
      <c r="O301" s="176"/>
    </row>
    <row r="302" spans="1:15" s="5" customFormat="1" ht="23.25" customHeight="1">
      <c r="A302" s="57" t="s">
        <v>184</v>
      </c>
      <c r="B302" s="223"/>
      <c r="C302" s="209"/>
      <c r="D302" s="128" t="s">
        <v>84</v>
      </c>
      <c r="E302" s="59"/>
      <c r="F302" s="59"/>
      <c r="G302" s="60">
        <v>935418.9</v>
      </c>
      <c r="H302" s="123"/>
      <c r="I302" s="121"/>
      <c r="J302" s="121"/>
      <c r="K302" s="122"/>
      <c r="L302" s="124"/>
      <c r="M302" s="90"/>
      <c r="N302" s="7"/>
      <c r="O302" s="97"/>
    </row>
    <row r="303" spans="1:15" s="5" customFormat="1" ht="36">
      <c r="A303" s="56" t="s">
        <v>7</v>
      </c>
      <c r="B303" s="222" t="s">
        <v>447</v>
      </c>
      <c r="C303" s="208">
        <v>85419</v>
      </c>
      <c r="D303" s="185" t="s">
        <v>449</v>
      </c>
      <c r="E303" s="37">
        <v>3031713</v>
      </c>
      <c r="F303" s="37">
        <v>3031713</v>
      </c>
      <c r="G303" s="39">
        <f>SUM(G304:G305)</f>
        <v>1465207.23</v>
      </c>
      <c r="H303" s="107">
        <f>G303/F303*100</f>
        <v>48.329351426074965</v>
      </c>
      <c r="I303" s="114"/>
      <c r="J303" s="114"/>
      <c r="K303" s="115"/>
      <c r="L303" s="117"/>
      <c r="M303" s="90"/>
      <c r="N303" s="7"/>
      <c r="O303" s="97"/>
    </row>
    <row r="304" spans="1:15" s="5" customFormat="1" ht="24">
      <c r="A304" s="56" t="s">
        <v>222</v>
      </c>
      <c r="B304" s="222"/>
      <c r="C304" s="208"/>
      <c r="D304" s="127" t="s">
        <v>85</v>
      </c>
      <c r="E304" s="37"/>
      <c r="F304" s="37"/>
      <c r="G304" s="38">
        <v>550269.12</v>
      </c>
      <c r="H304" s="116"/>
      <c r="I304" s="114"/>
      <c r="J304" s="114"/>
      <c r="K304" s="115"/>
      <c r="L304" s="117"/>
      <c r="M304" s="90"/>
      <c r="N304" s="7"/>
      <c r="O304" s="97"/>
    </row>
    <row r="305" spans="1:15" s="5" customFormat="1" ht="36">
      <c r="A305" s="56" t="s">
        <v>223</v>
      </c>
      <c r="B305" s="222"/>
      <c r="C305" s="208"/>
      <c r="D305" s="127" t="s">
        <v>86</v>
      </c>
      <c r="E305" s="36"/>
      <c r="F305" s="36"/>
      <c r="G305" s="38">
        <v>914938.11</v>
      </c>
      <c r="H305" s="116"/>
      <c r="I305" s="114"/>
      <c r="J305" s="114"/>
      <c r="K305" s="115"/>
      <c r="L305" s="117"/>
      <c r="M305" s="90"/>
      <c r="N305" s="7"/>
      <c r="O305" s="97"/>
    </row>
    <row r="306" spans="1:15" s="5" customFormat="1" ht="22.5" customHeight="1" thickBot="1">
      <c r="A306" s="83"/>
      <c r="B306" s="51"/>
      <c r="C306" s="43"/>
      <c r="D306" s="186"/>
      <c r="E306" s="187"/>
      <c r="F306" s="187"/>
      <c r="G306" s="188"/>
      <c r="H306" s="189"/>
      <c r="I306" s="187"/>
      <c r="J306" s="187"/>
      <c r="K306" s="188"/>
      <c r="L306" s="190"/>
      <c r="M306" s="90"/>
      <c r="N306" s="21"/>
      <c r="O306" s="7"/>
    </row>
    <row r="307" spans="1:15" s="1" customFormat="1" ht="15.75" customHeight="1">
      <c r="A307" s="24"/>
      <c r="B307" s="18"/>
      <c r="C307" s="18"/>
      <c r="D307" s="25"/>
      <c r="E307" s="10"/>
      <c r="F307" s="10"/>
      <c r="G307" s="11"/>
      <c r="H307" s="22"/>
      <c r="I307" s="10"/>
      <c r="J307" s="10"/>
      <c r="K307" s="11"/>
      <c r="L307" s="31"/>
      <c r="M307" s="15"/>
      <c r="N307" s="20"/>
      <c r="O307" s="9"/>
    </row>
    <row r="308" spans="1:15" s="1" customFormat="1" ht="15">
      <c r="A308" s="24"/>
      <c r="B308" s="18"/>
      <c r="C308" s="18"/>
      <c r="D308" s="26"/>
      <c r="E308" s="16"/>
      <c r="F308" s="16"/>
      <c r="G308" s="17"/>
      <c r="H308" s="22"/>
      <c r="I308" s="16"/>
      <c r="J308" s="16"/>
      <c r="K308" s="17"/>
      <c r="L308" s="23"/>
      <c r="M308" s="15"/>
      <c r="N308" s="9"/>
      <c r="O308" s="9"/>
    </row>
    <row r="309" spans="7:13" ht="12.75">
      <c r="G309" s="27"/>
      <c r="M309" s="15"/>
    </row>
    <row r="310" ht="12.75">
      <c r="M310" s="15"/>
    </row>
  </sheetData>
  <sheetProtection/>
  <mergeCells count="38">
    <mergeCell ref="B301:B302"/>
    <mergeCell ref="C301:C302"/>
    <mergeCell ref="B303:B305"/>
    <mergeCell ref="C303:C305"/>
    <mergeCell ref="B250:B251"/>
    <mergeCell ref="C250:C251"/>
    <mergeCell ref="B252:B279"/>
    <mergeCell ref="C252:C279"/>
    <mergeCell ref="B247:B249"/>
    <mergeCell ref="C247:C249"/>
    <mergeCell ref="I5:L5"/>
    <mergeCell ref="E6:F6"/>
    <mergeCell ref="G6:G7"/>
    <mergeCell ref="H6:H7"/>
    <mergeCell ref="I6:J6"/>
    <mergeCell ref="B233:B246"/>
    <mergeCell ref="C233:C246"/>
    <mergeCell ref="B170:B172"/>
    <mergeCell ref="A3:L3"/>
    <mergeCell ref="A5:A7"/>
    <mergeCell ref="B5:B7"/>
    <mergeCell ref="C5:C7"/>
    <mergeCell ref="D5:D7"/>
    <mergeCell ref="E5:H5"/>
    <mergeCell ref="K6:K7"/>
    <mergeCell ref="L6:L7"/>
    <mergeCell ref="I170:I172"/>
    <mergeCell ref="J170:J172"/>
    <mergeCell ref="K170:K172"/>
    <mergeCell ref="B173:B175"/>
    <mergeCell ref="K173:K175"/>
    <mergeCell ref="C170:C172"/>
    <mergeCell ref="L173:L175"/>
    <mergeCell ref="C173:C175"/>
    <mergeCell ref="D173:D175"/>
    <mergeCell ref="I173:I175"/>
    <mergeCell ref="J173:J175"/>
    <mergeCell ref="A173:A175"/>
  </mergeCells>
  <printOptions/>
  <pageMargins left="0.3937007874015748" right="0.3937007874015748" top="0.3937007874015748" bottom="0.36" header="0.5118110236220472" footer="0.17"/>
  <pageSetup firstPageNumber="209" useFirstPageNumber="1" horizontalDpi="600" verticalDpi="600" orientation="landscape" paperSize="9" r:id="rId1"/>
  <headerFooter alignWithMargins="0">
    <oddFooter>&amp;C&amp;P</oddFooter>
  </headerFooter>
  <ignoredErrors>
    <ignoredError sqref="H229 H11 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2010-08-31T08:43:01Z</cp:lastPrinted>
  <dcterms:created xsi:type="dcterms:W3CDTF">2004-02-17T10:57:28Z</dcterms:created>
  <dcterms:modified xsi:type="dcterms:W3CDTF">2010-08-31T08:43:08Z</dcterms:modified>
  <cp:category/>
  <cp:version/>
  <cp:contentType/>
  <cp:contentStatus/>
</cp:coreProperties>
</file>