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050" activeTab="0"/>
  </bookViews>
  <sheets>
    <sheet name="Arkusz1" sheetId="1" r:id="rId1"/>
  </sheets>
  <definedNames>
    <definedName name="_xlnm.Print_Area" localSheetId="0">'Arkusz1'!$A$1:$L$260</definedName>
    <definedName name="_xlnm.Print_Titles" localSheetId="0">'Arkusz1'!$10:$12</definedName>
  </definedNames>
  <calcPr fullCalcOnLoad="1"/>
</workbook>
</file>

<file path=xl/sharedStrings.xml><?xml version="1.0" encoding="utf-8"?>
<sst xmlns="http://schemas.openxmlformats.org/spreadsheetml/2006/main" count="431" uniqueCount="223">
  <si>
    <t>OGÓŁEM</t>
  </si>
  <si>
    <t xml:space="preserve">Szkoły podstawowe </t>
  </si>
  <si>
    <t>Gimnazja</t>
  </si>
  <si>
    <t>Szkoły podstawowe specjalne</t>
  </si>
  <si>
    <t xml:space="preserve">Licea ogólnokształcące </t>
  </si>
  <si>
    <t>Licea profilowane</t>
  </si>
  <si>
    <t xml:space="preserve">Szkoły zawodowe </t>
  </si>
  <si>
    <t>Placówki opiekuńczo – wychowawcze</t>
  </si>
  <si>
    <t xml:space="preserve">Domy pomocy społecznej </t>
  </si>
  <si>
    <t xml:space="preserve">Specjalne ośrodki szkolno – wychowawcze </t>
  </si>
  <si>
    <t xml:space="preserve">Internaty i bursy szkolne </t>
  </si>
  <si>
    <t>L.p.</t>
  </si>
  <si>
    <t>Dział</t>
  </si>
  <si>
    <t>Rozdział</t>
  </si>
  <si>
    <t>Nazwa</t>
  </si>
  <si>
    <t>Wydatki</t>
  </si>
  <si>
    <t>MIASTO KIELCE</t>
  </si>
  <si>
    <t>w zł</t>
  </si>
  <si>
    <t>w tym:</t>
  </si>
  <si>
    <t>Przeciwdziałanie alkoholizmowi</t>
  </si>
  <si>
    <t>Drogi publiczne gminne</t>
  </si>
  <si>
    <t>Pozostała działalność</t>
  </si>
  <si>
    <t xml:space="preserve">Przedszkola </t>
  </si>
  <si>
    <t xml:space="preserve">Żłobki  </t>
  </si>
  <si>
    <t>Ośrodki szkolenia, dokształcania i doskonalenia kadr</t>
  </si>
  <si>
    <t>Placówki wychowania pozaszkolnego</t>
  </si>
  <si>
    <t>I.</t>
  </si>
  <si>
    <t>1.</t>
  </si>
  <si>
    <t>II.</t>
  </si>
  <si>
    <t>III.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</si>
  <si>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</si>
  <si>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</si>
  <si>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</si>
  <si>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</si>
  <si>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</si>
  <si>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</si>
  <si>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</si>
  <si>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</si>
  <si>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</si>
  <si>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</si>
  <si>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</si>
  <si>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</si>
  <si>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</si>
  <si>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</si>
  <si>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</si>
  <si>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</si>
  <si>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</si>
  <si>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</si>
  <si>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</si>
  <si>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</si>
  <si>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</si>
  <si>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</si>
  <si>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</si>
  <si>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</si>
  <si>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</si>
  <si>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</si>
  <si>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</si>
  <si>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</si>
  <si>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</si>
  <si>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</si>
  <si>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</si>
  <si>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</si>
  <si>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</si>
  <si>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V.</t>
  </si>
  <si>
    <t>VI.</t>
  </si>
  <si>
    <t>VII.</t>
  </si>
  <si>
    <t>VIII.</t>
  </si>
  <si>
    <t>IV.</t>
  </si>
  <si>
    <t>IX.</t>
  </si>
  <si>
    <t>X.</t>
  </si>
  <si>
    <t>XI.</t>
  </si>
  <si>
    <t>Gimnazjum Nr 3, Kielce ul. Wojewódzka 12</t>
  </si>
  <si>
    <t>Gimnazjum Nr 9, Kielce ul. Naruszewicza 16</t>
  </si>
  <si>
    <t>I Liceum Ogólnokształcące, Kielce ul. Ściegiennego 15</t>
  </si>
  <si>
    <t>II Liceum Ogólnokształcące, Kielce ul. Śniadeckich 9</t>
  </si>
  <si>
    <t>Zespół Szkół Ogólnokształcących Specjalnych Nr 17, Kielce ul. Urzędnicza 16</t>
  </si>
  <si>
    <t>III Liceum Ogólnokształcące, Kielce ul. Jagiellońska 4</t>
  </si>
  <si>
    <t>V Liceum Ogólnokształcące, Kielce ul. Toporowskiego 96</t>
  </si>
  <si>
    <t>VI Liceum Ogólnokształcące, Kielce ul. Gagarina 5</t>
  </si>
  <si>
    <t>Zespół Szkół Mechaniczno-Ekonomicznych, Kielce ul. Jagiellońska 32</t>
  </si>
  <si>
    <t>Zespół Szkół Przemysłu Spożywczego, Kielce ul. Zagórska 14</t>
  </si>
  <si>
    <t>Zespół Szkół Elektrycznych, Kielce ul. Niska 6</t>
  </si>
  <si>
    <t>Zespół Szkół Zawodowych Nr 1, Kielce ul. Zgoda 31</t>
  </si>
  <si>
    <t>Placówka Opiekuńczo – Wychowawcze Nr 1, Kielce ul. Toporowskiego 12</t>
  </si>
  <si>
    <t>Dom Pomocy Społecznej im. F. Malskiej, Kielce ul. Tarnowska 10</t>
  </si>
  <si>
    <t>Zespół Placówek Szkolno-Wychowawczych, Kielce ul. Jagiellońska 30</t>
  </si>
  <si>
    <t xml:space="preserve">Miejski Zarząd Dróg, Kielce ul. Prendowskiej 7  </t>
  </si>
  <si>
    <t>Szkoła Podstawowa Nr 2, Kielce ul. Kościuszki 5</t>
  </si>
  <si>
    <t>Szkoła Podstawowa Nr 4, Kielce ul. Warszawska 340</t>
  </si>
  <si>
    <t>Szkoła Podstawowa Nr 5, Kielce ul. Wróbla 5</t>
  </si>
  <si>
    <t>Szkoła Podstawowa Nr 7, Kielce ul. Szkolna 29</t>
  </si>
  <si>
    <t>Szkoła Podstawowa Nr 18, Kielce ul. B. Chrobrego 105</t>
  </si>
  <si>
    <t>Szkoła Podstawowa Nr 19, Kielce ul. Targowa 3</t>
  </si>
  <si>
    <t>Szkoła Podstawowa Nr 27, Kielce ul. Toporowskiego 96</t>
  </si>
  <si>
    <t>Szkoła Podstawowa Nr 28, Kielce ul. Szymanowskiego 5</t>
  </si>
  <si>
    <t>Przedszkole Samorządowe Nr 4, Kielce ul. Kujawska 21</t>
  </si>
  <si>
    <t>Przedszkole Samorządowe Nr 6, Kielce ul. Bukowa 8</t>
  </si>
  <si>
    <t>Przedszkole Samorządowe Nr 8, Kielce ul. Żółkiewskiego 38</t>
  </si>
  <si>
    <t>Przedszkole Samorządowe Nr 9, Kielce ul. Orkana 32</t>
  </si>
  <si>
    <t>Przedszkole Samorządowe Nr 13, Kielce ul. Kapitulna 2</t>
  </si>
  <si>
    <t>Przedszkole Samorządowe Nr 14, Kielce ul. Kalcytowa 15</t>
  </si>
  <si>
    <t>Przedszkole Samorządowe Nr 16, Kielce ul. Nowy Świat 34</t>
  </si>
  <si>
    <t>Przedszkole Samorządowe Nr 18, Kielce ul. Malików 3</t>
  </si>
  <si>
    <t>Przedszkole Samorządowe Nr 20, Kielce ul. Chęcińska 3</t>
  </si>
  <si>
    <t>Przedszkole Samorządowe Nr 22, Kielce ul. Chrobrego 110</t>
  </si>
  <si>
    <t>Przedszkole Samorządowe Nr 23, Kielce ul. Fabryczna 6</t>
  </si>
  <si>
    <t>Przedszkole Samorządowe Nr 24, Kielce ul. Chopina 3</t>
  </si>
  <si>
    <t>Przedszkole Samorządowe Nr 26, Kielce ul. Piekoszowska 42</t>
  </si>
  <si>
    <t>Przedszkole Samorządowe Nr 28, Kielce ul. Różana 12</t>
  </si>
  <si>
    <t>Przedszkole Samorządowe Nr 29, Kielce ul. Chałubińskiego 32</t>
  </si>
  <si>
    <t>Przedszkole Samorządowe Nr 30, Kielce ul. Wielkopolska 15</t>
  </si>
  <si>
    <t>Przedszkole Samorządowe Nr 31, Kielce ul. Dąbrówki 38</t>
  </si>
  <si>
    <t>Przedszkole Samorządowe Nr 32, Kielce ul. Kasprowicza 5</t>
  </si>
  <si>
    <t>Przedszkole Samorządowe Nr 33, Kielce ul. Romualda 6</t>
  </si>
  <si>
    <t>Przedszkole Samorządowe Nr 34, Kielce ul. Kowalczewskiego 9</t>
  </si>
  <si>
    <t>Przedszkole Samorządowe Nr 35, Kielce ul. Orkana 13</t>
  </si>
  <si>
    <t>Przedszkole Samorządowe Nr 36, Kielce ul. Wojska Polskiego 254</t>
  </si>
  <si>
    <t>Przedszkole Samorządowe Nr 42, Kielce ul. Orzeszkowej 26</t>
  </si>
  <si>
    <t>Przedszkole Samorządowe Nr 43, Kielce ul. Astronautów 5</t>
  </si>
  <si>
    <t>Żłobek Samorządowy Nr 5, Kielce ul. Piekoszowska 49</t>
  </si>
  <si>
    <t>Żłobek Samorządowy Nr 12, Kielce ul. Gałczyńskiego 7</t>
  </si>
  <si>
    <t>Żłobek Samorządowy Nr 13, Kielce ul. Romualda 8</t>
  </si>
  <si>
    <t>Żłobek Samorządowy Nr 15, Kielce ul. Struga 6</t>
  </si>
  <si>
    <t>A. ZADANIA  GMINY</t>
  </si>
  <si>
    <t>Gimnazjum Nr 7, Kielce ul. Krzyżanowskiej 8</t>
  </si>
  <si>
    <t>B. ZADANIA POWIATU</t>
  </si>
  <si>
    <t>Zespół Szkół Ponadgimnazjalnych Nr 1, Kielce ul. Jagiellońska 90</t>
  </si>
  <si>
    <t xml:space="preserve">Szkolne schroniska młodzieżowe </t>
  </si>
  <si>
    <t>Szkoła Podstawowa Nr 1, Kielce ul. Staffa 7</t>
  </si>
  <si>
    <t xml:space="preserve">Szkoła Podstawowa Nr 25, Kielce ul. Jurajska 7 </t>
  </si>
  <si>
    <t>Szkoła Podstawowa Nr 34, Kielce ul. A. Naruszewicza 25</t>
  </si>
  <si>
    <t>Zespół Szkół Ogólnokształcących INTEGRACYJNYCH Nr 4, Kielce ul. Jasna 20/22</t>
  </si>
  <si>
    <t>Zespół Szkół Ogólnokształcących Nr 5, Kielce ul. Wspólna 17</t>
  </si>
  <si>
    <t>Zespół Szkół Ogólnokształcących Nr 6, Kielce ul. Leszczyńska 8</t>
  </si>
  <si>
    <t xml:space="preserve">Zespół Szkół Ogólnokształcących Nr 8, Kielce ul. Górników Staszicowskich 22 A </t>
  </si>
  <si>
    <t>Zespół Szkół Ogólnokształcących Nr 10, Kielce ul. Gagarina 3</t>
  </si>
  <si>
    <t>Zespół Szkół Ogólnokształcących Nr 11, Kielce ul. Łanowa 68</t>
  </si>
  <si>
    <t>Zespół Szkół Ogólnokształcących Nr 12, Kielce ul. Kujawska 18</t>
  </si>
  <si>
    <t>Zespół Szkół Ogólnokształcących Nr 15, Kielce ul. Krzemionkowa 1</t>
  </si>
  <si>
    <t>Zespół Szkół Ogólnokształcących Nr 16, Kielce Oś. Barwinek 31</t>
  </si>
  <si>
    <t>Zespół Szkół Ogólnokształcących Nr 26, Kielce ul. A. Dygasińskiego 6</t>
  </si>
  <si>
    <t>Przedszkole Samorządowe Nr 1, Kielce ul.C. K. Norwida 5</t>
  </si>
  <si>
    <t>Przedszkole Samorządowe Nr 2, Kielce ul. Sowia 1 b</t>
  </si>
  <si>
    <t>Przedszkole Samorządowe Nr 3, Kielce Oś. Barwinek 33</t>
  </si>
  <si>
    <t>Przedszkole Samorządowe Nr 19, Kielce Oś. Na Stoku 98</t>
  </si>
  <si>
    <t>Przedszkole Samorządowe Nr 21, Kielce ul. Krakowska 15 A</t>
  </si>
  <si>
    <t>Przedszkole Samorządowe Nr 25, Kielce ul. Wojewódzka 12 b</t>
  </si>
  <si>
    <t>INTEGRACYJNE Przedszkole Samorządowe Nr 27, Kielce ul. Toporowskiego 11 a</t>
  </si>
  <si>
    <t>Przedszkole Samorządowe Nr 39, Kielce Oś. Barwinek 31</t>
  </si>
  <si>
    <t xml:space="preserve">Gimnazjum Nr 1, Kielce ul. Zimna 16 </t>
  </si>
  <si>
    <t>Szkoła Podstawowa Nr 1, Kielce ul.L. Staffa 7</t>
  </si>
  <si>
    <t>Szkoła Podstawowa Nr 25, Kielce ul. Jurajska7</t>
  </si>
  <si>
    <t>Zespół Szkół Ogólnokształcących Integracyjnych Nr 4, Kielce ul. Jasna 20/22</t>
  </si>
  <si>
    <t>Zespół Szkół Ogólnokształcących Nr 8, Kielce ul. Górników Staszicowskich 22 A</t>
  </si>
  <si>
    <t xml:space="preserve">Gimnazjum Nr 7, Kielce ul. Krzyżanowskiej 8 </t>
  </si>
  <si>
    <t xml:space="preserve">Specjalny Ośrodek Szkolno-Wychowawczy Nr 2, Kielce ul. Kryształowa 6 </t>
  </si>
  <si>
    <t xml:space="preserve">Zespół Szkół Ponadpodstawowych Nr 2, Kielce ul. Radiowa 1 </t>
  </si>
  <si>
    <t>Zespół Szkół Informatycznych, Kielce ul. J. Hauke Bosaka 1</t>
  </si>
  <si>
    <t>Zespół Szkół Ponadgimnazjalnych Nr 2, Kielce ul. Aleja Legionów 4</t>
  </si>
  <si>
    <t>Zespół Szkół Ekonomicznych im. Mikołaja Kopernika, Kielce ul. Kopernika 8</t>
  </si>
  <si>
    <t>Zespół Szkół Ekonomicznych im. Oskara Langego, Kielce ul. Langiewicza 18</t>
  </si>
  <si>
    <t>Zespół Szkół Zawodowych Nr 3, Kielce ul. Jagiellonska 28</t>
  </si>
  <si>
    <t>Specjalny Ośrodek Szkolno-Wychowawczy Nr 1, Kielce ul. Warszawska 96</t>
  </si>
  <si>
    <t>Miejski Szkolny Ośrodek Sportowy, Kielce ul. Prosta 57</t>
  </si>
  <si>
    <t>Szkolne Schronisko Młodzieżowe Nr 1, Kielce ul. Szymanowskiego 5</t>
  </si>
  <si>
    <t>Zespół Placówek Opiekuńczo-Wychowawczych "Dobra Chata" Kielce ul. Sandomierska 126</t>
  </si>
  <si>
    <t>DOCHODÓW  WŁASNYCH  JEDNOSTEK  BUDŻETOWYCH</t>
  </si>
  <si>
    <t>XII.</t>
  </si>
  <si>
    <t>-</t>
  </si>
  <si>
    <t>Przychody</t>
  </si>
  <si>
    <t xml:space="preserve"> </t>
  </si>
  <si>
    <t>plan</t>
  </si>
  <si>
    <t>wykonanie</t>
  </si>
  <si>
    <t>Dom dla Matek z Małoletnimi Dziećmi i Kobiet w Ciąży</t>
  </si>
  <si>
    <t>XIII.</t>
  </si>
  <si>
    <t>Zespół Szkół Ogólnokształcących Nr 16, Kielce ul. Barwinek 31</t>
  </si>
  <si>
    <t>Ośrodki adopcyjno-opiekuńcze</t>
  </si>
  <si>
    <t>Ośrodki wsparcia</t>
  </si>
  <si>
    <t xml:space="preserve">PRZYCHODY  I  WYDATKI </t>
  </si>
  <si>
    <t>Zespół Szkół Ogólnokształcących Specjalnych Nr 17</t>
  </si>
  <si>
    <t>XIV.</t>
  </si>
  <si>
    <t>XV.</t>
  </si>
  <si>
    <t>Młodzieżowe ośrodki wychowawcze</t>
  </si>
  <si>
    <t>Placówka Opieki Doraźnej Azyl, ul. Kołłątaja 4</t>
  </si>
  <si>
    <t>Szkoła Podstawowa Nr 33, Kielce ul. Piłsudskiego 42</t>
  </si>
  <si>
    <t>Przedszkole Samorządowe Nr 5, Kielce Al.. Solidarności  67</t>
  </si>
  <si>
    <t>Przedszkole Samorządowe Nr 40, Kielce ul.Piłsudskiego 30</t>
  </si>
  <si>
    <t>Świętokrzyskie Centrum Profilaktyki i Edukacji, Kielce Al.. Solidarności 65</t>
  </si>
  <si>
    <t>Szkoła Podstawowa Nr 33, Kielce ul. Piłsudskiego  42</t>
  </si>
  <si>
    <t>Samorządowy Ośrodek Doradztwa Metodycznego i Doskonalenia Nauczycieli, Kielce ul. Piłsudskiego 42</t>
  </si>
  <si>
    <t>Stołówki szkolne</t>
  </si>
  <si>
    <t>Zespół Szkół Ogólnokształcących  Nr 18 Specjalnych dla Dzieci Przewlekle Chorych przy Wojewódzkim Specjalistycznym Szpitalu Dziecięcym</t>
  </si>
  <si>
    <t>Dom Pomocy Społecznej im. Św. Brata Alberta, ul. Żeromskiego</t>
  </si>
  <si>
    <t>Rehabilitacja zawodowa i społeczna osób niepełnosprawnych</t>
  </si>
  <si>
    <t>XVI.</t>
  </si>
  <si>
    <t>Specjalny Ośrodek Szkolno-Wychowawczy Nr 2, Kielce ul. Kryształowa 6</t>
  </si>
  <si>
    <t>Młodzieżowy Ośrodek Wychowawczy, Kielce ul. Dobromyśl 44</t>
  </si>
  <si>
    <t>%                       /6:5/</t>
  </si>
  <si>
    <t>%                          /9:8/</t>
  </si>
  <si>
    <t>Gimnazjum Nr 13, Kielce ul. Górnicza 64</t>
  </si>
  <si>
    <t>Zespół Szkół Ogólnokształcących Nr 27, ul. Prosta 27a</t>
  </si>
  <si>
    <t>Dom Dla Dzieci, Oś. Na Stoku 42a</t>
  </si>
  <si>
    <t>Geopark Kielce, Kielce ul. Strycharska 6</t>
  </si>
  <si>
    <t>Zespół Szkół Ogólnokształcących Nr 27, Kielce ul. Toporowskiego 96</t>
  </si>
  <si>
    <t>Miejski Ośrodek Pomocy Rodzinie, Kielce ul. Studzienna 2</t>
  </si>
  <si>
    <t>Ośrodek Adopcyjno - Opiekuńczy, Kielce ul. Mickiewicza 10</t>
  </si>
  <si>
    <t>Dom Pomocy Społecznej im. Św. Brata Alberta, ul. Żeromskiego 4/6</t>
  </si>
  <si>
    <t xml:space="preserve">Stan środków obrotowych na początek roku  </t>
  </si>
  <si>
    <t>Kolonie i obozy oraz inne formy wypoczynku dzieci i młodzieży szkolnej a także szkolenia młodzieży</t>
  </si>
  <si>
    <t>Dom Pomocy Społecznej im. Jana Pawła II, Kielce ul. Jagiellońska 76</t>
  </si>
  <si>
    <t>Zespół Szkół Ogólnokształcących Nr 29, Kielce ul. Zimna 16</t>
  </si>
  <si>
    <t>Zespół Szkół Ogólnokształcących Nr 28, Kielce ul. Wróbla 5</t>
  </si>
  <si>
    <t>Zespół Szkół Ogólnokształcących  Nr 28, Kielce ul. Wróbla 5</t>
  </si>
  <si>
    <t>Szkoła Podstawowa Nr 2, Kielce ul. Kościuszki 6</t>
  </si>
  <si>
    <t>Szkoła Podstawowa Nr 8, Kielce ul. Jana Karskiego 26</t>
  </si>
  <si>
    <t>Przedszkole Samorządowe Nr 39, Kielce ul.. Barwinek 31</t>
  </si>
  <si>
    <t>Tabela Nr 13</t>
  </si>
  <si>
    <t>Młodzieżowy Dom Kultury, Kielce ul. Kozia 10A</t>
  </si>
  <si>
    <t>Zespół Szkół Ogólnokształcących Nr 14, Kielce Ul J. Nowaka Jeziorańskiego 53</t>
  </si>
  <si>
    <t>Stan środków obrotowych na 31.12.2010r.</t>
  </si>
  <si>
    <t>Zespół Szkół Ogólnokształcących Nr 14, Kielce ul. J. Nowaka Jeziorańskiego 53</t>
  </si>
  <si>
    <t>Poradnie psychologiczno-pedagogiczne, w tym poradnie specjalistyczne</t>
  </si>
  <si>
    <t>Miejski Zespół Poradni Psychologiczno - Pedagogicznych ul. Urzędnicza 16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</si>
</sst>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0_ ;\-#,##0.000\ "/>
    <numFmt numFmtId="166" formatCode="#,##0.0_ ;\-#,##0.0\ "/>
    <numFmt numFmtId="167" formatCode="#,##0_ ;\-#,##0\ "/>
    <numFmt numFmtId="168" formatCode="[$-415]d\ mmmm\ yyyy"/>
    <numFmt numFmtId="169" formatCode="_-* #,##0.000\ _z_ł_-;\-* #,##0.000\ _z_ł_-;_-* &quot;-&quot;???\ _z_ł_-;_-@_-"/>
    <numFmt numFmtId="170" formatCode="_-* #,##0.0000000\ _z_ł_-;\-* #,##0.0000000\ _z_ł_-;_-* &quot;-&quot;???????\ _z_ł_-;_-@_-"/>
    <numFmt numFmtId="171" formatCode="_-* #,##0.000000\ _z_ł_-;\-* #,##0.000000\ _z_ł_-;_-* &quot;-&quot;??????\ _z_ł_-;_-@_-"/>
    <numFmt numFmtId="172" formatCode="0.0%"/>
    <numFmt numFmtId="173" formatCode="_-* #,##0.0\ _z_ł_-;\-* #,##0.0\ _z_ł_-;_-* &quot;-&quot;\ _z_ł_-;_-@_-"/>
    <numFmt numFmtId="174" formatCode="_-* #,##0.00\ _z_ł_-;\-* #,##0.00\ _z_ł_-;_-* &quot;-&quot;\ _z_ł_-;_-@_-"/>
    <numFmt numFmtId="175" formatCode="#,##0.0"/>
    <numFmt numFmtId="176" formatCode="0.0"/>
    <numFmt numFmtId="177" formatCode="0_ ;\-0\ "/>
    <numFmt numFmtId="178" formatCode="#,##0.000"/>
    <numFmt numFmtId="179" formatCode="0.00_ ;\-0.00\ "/>
  </numFmts>
  <fonts count="85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3"/>
      <name val="Times New Roman CE"/>
      <family val="0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name val="Times New Roman CE"/>
      <family val="1"/>
    </font>
    <font>
      <i/>
      <sz val="12"/>
      <name val="Times New Roman CE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 CE"/>
      <family val="1"/>
    </font>
    <font>
      <sz val="12"/>
      <color indexed="30"/>
      <name val="Times New Roman CE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E"/>
      <family val="0"/>
    </font>
    <font>
      <sz val="9"/>
      <color indexed="8"/>
      <name val="Times New Roman CE"/>
      <family val="1"/>
    </font>
    <font>
      <sz val="10"/>
      <color indexed="8"/>
      <name val="Arial"/>
      <family val="2"/>
    </font>
    <font>
      <b/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 CE"/>
      <family val="1"/>
    </font>
    <font>
      <sz val="11"/>
      <color indexed="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 CE"/>
      <family val="1"/>
    </font>
    <font>
      <sz val="12"/>
      <color rgb="FFFF0000"/>
      <name val="Times New Roman CE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 CE"/>
      <family val="1"/>
    </font>
    <font>
      <sz val="12"/>
      <color rgb="FF0070C0"/>
      <name val="Times New Roman CE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theme="1" tint="0.04998999834060669"/>
      <name val="Times New Roman"/>
      <family val="1"/>
    </font>
    <font>
      <sz val="12"/>
      <color theme="1" tint="0.04998999834060669"/>
      <name val="Times New Roman CE"/>
      <family val="0"/>
    </font>
    <font>
      <sz val="9"/>
      <color theme="1" tint="0.04998999834060669"/>
      <name val="Times New Roman CE"/>
      <family val="1"/>
    </font>
    <font>
      <sz val="10"/>
      <color theme="1" tint="0.04998999834060669"/>
      <name val="Arial"/>
      <family val="2"/>
    </font>
    <font>
      <b/>
      <sz val="12"/>
      <color theme="1" tint="0.04998999834060669"/>
      <name val="Times New Roman CE"/>
      <family val="1"/>
    </font>
    <font>
      <b/>
      <sz val="12"/>
      <color theme="1" tint="0.04998999834060669"/>
      <name val="Times New Roman"/>
      <family val="1"/>
    </font>
    <font>
      <b/>
      <sz val="9"/>
      <color theme="1" tint="0.04998999834060669"/>
      <name val="Times New Roman CE"/>
      <family val="1"/>
    </font>
    <font>
      <sz val="11"/>
      <color theme="1" tint="0.04998999834060669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41" fontId="14" fillId="0" borderId="19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3" fontId="1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1" fontId="14" fillId="0" borderId="10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3" fontId="5" fillId="0" borderId="0" xfId="0" applyNumberFormat="1" applyFont="1" applyFill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174" fontId="2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4" fontId="1" fillId="0" borderId="23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left" vertical="center" wrapText="1"/>
    </xf>
    <xf numFmtId="174" fontId="14" fillId="0" borderId="25" xfId="0" applyNumberFormat="1" applyFont="1" applyFill="1" applyBorder="1" applyAlignment="1">
      <alignment horizontal="right" vertical="center" wrapText="1"/>
    </xf>
    <xf numFmtId="174" fontId="14" fillId="0" borderId="26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left" vertical="center" indent="3"/>
    </xf>
    <xf numFmtId="4" fontId="14" fillId="0" borderId="19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3" fillId="0" borderId="21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vertical="center" wrapText="1"/>
    </xf>
    <xf numFmtId="4" fontId="13" fillId="0" borderId="17" xfId="0" applyNumberFormat="1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wrapText="1"/>
    </xf>
    <xf numFmtId="41" fontId="14" fillId="0" borderId="19" xfId="0" applyNumberFormat="1" applyFont="1" applyFill="1" applyBorder="1" applyAlignment="1">
      <alignment horizontal="right" wrapText="1"/>
    </xf>
    <xf numFmtId="174" fontId="14" fillId="0" borderId="25" xfId="0" applyNumberFormat="1" applyFont="1" applyFill="1" applyBorder="1" applyAlignment="1">
      <alignment horizontal="right" wrapText="1"/>
    </xf>
    <xf numFmtId="4" fontId="2" fillId="0" borderId="24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/>
    </xf>
    <xf numFmtId="1" fontId="9" fillId="0" borderId="27" xfId="0" applyNumberFormat="1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vertical="center"/>
    </xf>
    <xf numFmtId="0" fontId="8" fillId="34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179" fontId="14" fillId="0" borderId="26" xfId="0" applyNumberFormat="1" applyFont="1" applyFill="1" applyBorder="1" applyAlignment="1">
      <alignment horizontal="right" vertical="center" wrapText="1"/>
    </xf>
    <xf numFmtId="164" fontId="14" fillId="0" borderId="25" xfId="0" applyNumberFormat="1" applyFont="1" applyFill="1" applyBorder="1" applyAlignment="1">
      <alignment horizontal="right" vertical="center" wrapText="1"/>
    </xf>
    <xf numFmtId="0" fontId="11" fillId="35" borderId="12" xfId="0" applyFont="1" applyFill="1" applyBorder="1" applyAlignment="1">
      <alignment vertical="center"/>
    </xf>
    <xf numFmtId="0" fontId="11" fillId="35" borderId="14" xfId="0" applyFont="1" applyFill="1" applyBorder="1" applyAlignment="1">
      <alignment vertical="center"/>
    </xf>
    <xf numFmtId="0" fontId="11" fillId="35" borderId="14" xfId="0" applyFont="1" applyFill="1" applyBorder="1" applyAlignment="1">
      <alignment vertical="center" wrapText="1"/>
    </xf>
    <xf numFmtId="4" fontId="11" fillId="35" borderId="14" xfId="0" applyNumberFormat="1" applyFont="1" applyFill="1" applyBorder="1" applyAlignment="1">
      <alignment horizontal="right" vertical="center"/>
    </xf>
    <xf numFmtId="0" fontId="8" fillId="31" borderId="15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 wrapText="1"/>
    </xf>
    <xf numFmtId="4" fontId="8" fillId="31" borderId="10" xfId="0" applyNumberFormat="1" applyFont="1" applyFill="1" applyBorder="1" applyAlignment="1">
      <alignment horizontal="right" vertical="center"/>
    </xf>
    <xf numFmtId="0" fontId="8" fillId="31" borderId="18" xfId="0" applyFont="1" applyFill="1" applyBorder="1" applyAlignment="1">
      <alignment vertical="center"/>
    </xf>
    <xf numFmtId="0" fontId="8" fillId="31" borderId="19" xfId="0" applyFont="1" applyFill="1" applyBorder="1" applyAlignment="1">
      <alignment vertical="center"/>
    </xf>
    <xf numFmtId="0" fontId="8" fillId="31" borderId="19" xfId="0" applyFont="1" applyFill="1" applyBorder="1" applyAlignment="1">
      <alignment vertical="center" wrapText="1"/>
    </xf>
    <xf numFmtId="4" fontId="13" fillId="31" borderId="19" xfId="0" applyNumberFormat="1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/>
    </xf>
    <xf numFmtId="172" fontId="69" fillId="0" borderId="10" xfId="0" applyNumberFormat="1" applyFont="1" applyFill="1" applyBorder="1" applyAlignment="1">
      <alignment horizontal="right" vertical="center"/>
    </xf>
    <xf numFmtId="4" fontId="69" fillId="0" borderId="10" xfId="0" applyNumberFormat="1" applyFont="1" applyFill="1" applyBorder="1" applyAlignment="1">
      <alignment horizontal="right" vertical="center"/>
    </xf>
    <xf numFmtId="4" fontId="69" fillId="0" borderId="23" xfId="0" applyNumberFormat="1" applyFont="1" applyFill="1" applyBorder="1" applyAlignment="1">
      <alignment vertical="center"/>
    </xf>
    <xf numFmtId="172" fontId="69" fillId="0" borderId="21" xfId="0" applyNumberFormat="1" applyFont="1" applyFill="1" applyBorder="1" applyAlignment="1">
      <alignment horizontal="right" vertical="center"/>
    </xf>
    <xf numFmtId="4" fontId="70" fillId="0" borderId="19" xfId="0" applyNumberFormat="1" applyFont="1" applyFill="1" applyBorder="1" applyAlignment="1">
      <alignment vertical="center"/>
    </xf>
    <xf numFmtId="172" fontId="70" fillId="0" borderId="19" xfId="0" applyNumberFormat="1" applyFont="1" applyFill="1" applyBorder="1" applyAlignment="1">
      <alignment horizontal="right" vertical="center"/>
    </xf>
    <xf numFmtId="172" fontId="70" fillId="0" borderId="19" xfId="0" applyNumberFormat="1" applyFont="1" applyFill="1" applyBorder="1" applyAlignment="1">
      <alignment horizontal="right" vertical="center"/>
    </xf>
    <xf numFmtId="4" fontId="70" fillId="0" borderId="24" xfId="0" applyNumberFormat="1" applyFont="1" applyFill="1" applyBorder="1" applyAlignment="1">
      <alignment vertical="center"/>
    </xf>
    <xf numFmtId="4" fontId="69" fillId="0" borderId="21" xfId="0" applyNumberFormat="1" applyFont="1" applyFill="1" applyBorder="1" applyAlignment="1">
      <alignment vertical="center"/>
    </xf>
    <xf numFmtId="4" fontId="69" fillId="0" borderId="35" xfId="0" applyNumberFormat="1" applyFont="1" applyFill="1" applyBorder="1" applyAlignment="1">
      <alignment horizontal="right" vertical="center"/>
    </xf>
    <xf numFmtId="4" fontId="69" fillId="0" borderId="36" xfId="0" applyNumberFormat="1" applyFont="1" applyFill="1" applyBorder="1" applyAlignment="1">
      <alignment vertical="center"/>
    </xf>
    <xf numFmtId="4" fontId="70" fillId="0" borderId="21" xfId="0" applyNumberFormat="1" applyFont="1" applyFill="1" applyBorder="1" applyAlignment="1">
      <alignment vertical="center"/>
    </xf>
    <xf numFmtId="174" fontId="70" fillId="0" borderId="35" xfId="0" applyNumberFormat="1" applyFont="1" applyFill="1" applyBorder="1" applyAlignment="1">
      <alignment horizontal="right" vertical="center"/>
    </xf>
    <xf numFmtId="4" fontId="70" fillId="0" borderId="36" xfId="0" applyNumberFormat="1" applyFont="1" applyFill="1" applyBorder="1" applyAlignment="1">
      <alignment vertical="center"/>
    </xf>
    <xf numFmtId="4" fontId="71" fillId="0" borderId="19" xfId="0" applyNumberFormat="1" applyFont="1" applyFill="1" applyBorder="1" applyAlignment="1">
      <alignment vertical="center" wrapText="1"/>
    </xf>
    <xf numFmtId="174" fontId="71" fillId="0" borderId="25" xfId="0" applyNumberFormat="1" applyFont="1" applyFill="1" applyBorder="1" applyAlignment="1">
      <alignment horizontal="right" vertical="center" wrapText="1"/>
    </xf>
    <xf numFmtId="4" fontId="71" fillId="0" borderId="10" xfId="0" applyNumberFormat="1" applyFont="1" applyFill="1" applyBorder="1" applyAlignment="1">
      <alignment vertical="center" wrapText="1"/>
    </xf>
    <xf numFmtId="172" fontId="70" fillId="0" borderId="10" xfId="0" applyNumberFormat="1" applyFont="1" applyFill="1" applyBorder="1" applyAlignment="1">
      <alignment horizontal="right" vertical="center"/>
    </xf>
    <xf numFmtId="4" fontId="70" fillId="0" borderId="23" xfId="0" applyNumberFormat="1" applyFont="1" applyFill="1" applyBorder="1" applyAlignment="1">
      <alignment vertical="center"/>
    </xf>
    <xf numFmtId="4" fontId="70" fillId="0" borderId="35" xfId="0" applyNumberFormat="1" applyFont="1" applyFill="1" applyBorder="1" applyAlignment="1">
      <alignment horizontal="right" vertical="center"/>
    </xf>
    <xf numFmtId="4" fontId="71" fillId="0" borderId="25" xfId="0" applyNumberFormat="1" applyFont="1" applyFill="1" applyBorder="1" applyAlignment="1">
      <alignment horizontal="right" vertical="center" wrapText="1"/>
    </xf>
    <xf numFmtId="4" fontId="71" fillId="0" borderId="26" xfId="0" applyNumberFormat="1" applyFont="1" applyFill="1" applyBorder="1" applyAlignment="1">
      <alignment horizontal="right" vertical="center" wrapText="1"/>
    </xf>
    <xf numFmtId="4" fontId="71" fillId="0" borderId="36" xfId="0" applyNumberFormat="1" applyFont="1" applyFill="1" applyBorder="1" applyAlignment="1">
      <alignment vertical="center" wrapText="1"/>
    </xf>
    <xf numFmtId="172" fontId="69" fillId="0" borderId="19" xfId="0" applyNumberFormat="1" applyFont="1" applyFill="1" applyBorder="1" applyAlignment="1">
      <alignment horizontal="right" vertical="center"/>
    </xf>
    <xf numFmtId="4" fontId="72" fillId="0" borderId="21" xfId="0" applyNumberFormat="1" applyFont="1" applyFill="1" applyBorder="1" applyAlignment="1">
      <alignment vertical="center" wrapText="1"/>
    </xf>
    <xf numFmtId="172" fontId="69" fillId="0" borderId="21" xfId="0" applyNumberFormat="1" applyFont="1" applyFill="1" applyBorder="1" applyAlignment="1">
      <alignment vertical="center"/>
    </xf>
    <xf numFmtId="4" fontId="72" fillId="0" borderId="35" xfId="0" applyNumberFormat="1" applyFont="1" applyFill="1" applyBorder="1" applyAlignment="1">
      <alignment vertical="center" wrapText="1"/>
    </xf>
    <xf numFmtId="4" fontId="72" fillId="0" borderId="36" xfId="0" applyNumberFormat="1" applyFont="1" applyFill="1" applyBorder="1" applyAlignment="1">
      <alignment vertical="center" wrapText="1"/>
    </xf>
    <xf numFmtId="4" fontId="70" fillId="0" borderId="10" xfId="0" applyNumberFormat="1" applyFont="1" applyFill="1" applyBorder="1" applyAlignment="1">
      <alignment vertical="center"/>
    </xf>
    <xf numFmtId="4" fontId="72" fillId="0" borderId="36" xfId="0" applyNumberFormat="1" applyFont="1" applyFill="1" applyBorder="1" applyAlignment="1">
      <alignment vertical="center" wrapText="1"/>
    </xf>
    <xf numFmtId="4" fontId="70" fillId="0" borderId="26" xfId="0" applyNumberFormat="1" applyFont="1" applyFill="1" applyBorder="1" applyAlignment="1">
      <alignment horizontal="right" vertical="center"/>
    </xf>
    <xf numFmtId="4" fontId="70" fillId="0" borderId="19" xfId="0" applyNumberFormat="1" applyFont="1" applyFill="1" applyBorder="1" applyAlignment="1">
      <alignment horizontal="right" vertical="center"/>
    </xf>
    <xf numFmtId="4" fontId="70" fillId="0" borderId="17" xfId="0" applyNumberFormat="1" applyFont="1" applyFill="1" applyBorder="1" applyAlignment="1">
      <alignment vertical="center"/>
    </xf>
    <xf numFmtId="174" fontId="70" fillId="0" borderId="37" xfId="0" applyNumberFormat="1" applyFont="1" applyFill="1" applyBorder="1" applyAlignment="1">
      <alignment horizontal="right" vertical="center"/>
    </xf>
    <xf numFmtId="4" fontId="70" fillId="0" borderId="38" xfId="0" applyNumberFormat="1" applyFont="1" applyFill="1" applyBorder="1" applyAlignment="1">
      <alignment vertical="center"/>
    </xf>
    <xf numFmtId="172" fontId="70" fillId="0" borderId="10" xfId="0" applyNumberFormat="1" applyFont="1" applyFill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right" vertical="center"/>
    </xf>
    <xf numFmtId="3" fontId="74" fillId="0" borderId="19" xfId="0" applyNumberFormat="1" applyFont="1" applyFill="1" applyBorder="1" applyAlignment="1">
      <alignment horizontal="right" vertical="center"/>
    </xf>
    <xf numFmtId="3" fontId="73" fillId="0" borderId="21" xfId="0" applyNumberFormat="1" applyFont="1" applyFill="1" applyBorder="1" applyAlignment="1">
      <alignment horizontal="right" vertical="center"/>
    </xf>
    <xf numFmtId="3" fontId="74" fillId="0" borderId="21" xfId="0" applyNumberFormat="1" applyFont="1" applyFill="1" applyBorder="1" applyAlignment="1">
      <alignment horizontal="right" vertical="center"/>
    </xf>
    <xf numFmtId="41" fontId="75" fillId="0" borderId="19" xfId="0" applyNumberFormat="1" applyFont="1" applyFill="1" applyBorder="1" applyAlignment="1">
      <alignment horizontal="right" vertical="center" wrapText="1"/>
    </xf>
    <xf numFmtId="41" fontId="75" fillId="0" borderId="10" xfId="0" applyNumberFormat="1" applyFont="1" applyFill="1" applyBorder="1" applyAlignment="1">
      <alignment horizontal="right" vertical="center" wrapText="1"/>
    </xf>
    <xf numFmtId="0" fontId="74" fillId="0" borderId="21" xfId="0" applyFont="1" applyFill="1" applyBorder="1" applyAlignment="1">
      <alignment horizontal="right" vertical="center"/>
    </xf>
    <xf numFmtId="3" fontId="75" fillId="0" borderId="19" xfId="0" applyNumberFormat="1" applyFont="1" applyFill="1" applyBorder="1" applyAlignment="1">
      <alignment horizontal="right" vertical="center" wrapText="1"/>
    </xf>
    <xf numFmtId="3" fontId="76" fillId="0" borderId="21" xfId="0" applyNumberFormat="1" applyFont="1" applyFill="1" applyBorder="1" applyAlignment="1">
      <alignment vertical="center" wrapText="1"/>
    </xf>
    <xf numFmtId="3" fontId="74" fillId="0" borderId="10" xfId="0" applyNumberFormat="1" applyFont="1" applyFill="1" applyBorder="1" applyAlignment="1">
      <alignment horizontal="right" vertical="center"/>
    </xf>
    <xf numFmtId="3" fontId="74" fillId="0" borderId="17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4" fontId="2" fillId="0" borderId="35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4" fontId="14" fillId="0" borderId="26" xfId="0" applyNumberFormat="1" applyFont="1" applyFill="1" applyBorder="1" applyAlignment="1">
      <alignment horizontal="right" vertical="center" wrapText="1"/>
    </xf>
    <xf numFmtId="3" fontId="14" fillId="0" borderId="19" xfId="0" applyNumberFormat="1" applyFont="1" applyFill="1" applyBorder="1" applyAlignment="1">
      <alignment horizontal="right" vertical="center" wrapText="1"/>
    </xf>
    <xf numFmtId="4" fontId="14" fillId="0" borderId="25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wrapText="1"/>
    </xf>
    <xf numFmtId="4" fontId="14" fillId="0" borderId="26" xfId="0" applyNumberFormat="1" applyFont="1" applyFill="1" applyBorder="1" applyAlignment="1">
      <alignment horizontal="right" wrapText="1"/>
    </xf>
    <xf numFmtId="174" fontId="2" fillId="0" borderId="35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172" fontId="2" fillId="0" borderId="1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4" fontId="13" fillId="0" borderId="36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vertical="center"/>
    </xf>
    <xf numFmtId="4" fontId="1" fillId="0" borderId="37" xfId="0" applyNumberFormat="1" applyFont="1" applyFill="1" applyBorder="1" applyAlignment="1">
      <alignment horizontal="right" vertical="center"/>
    </xf>
    <xf numFmtId="4" fontId="1" fillId="0" borderId="38" xfId="0" applyNumberFormat="1" applyFont="1" applyFill="1" applyBorder="1" applyAlignment="1">
      <alignment vertical="center"/>
    </xf>
    <xf numFmtId="3" fontId="8" fillId="31" borderId="10" xfId="0" applyNumberFormat="1" applyFont="1" applyFill="1" applyBorder="1" applyAlignment="1">
      <alignment horizontal="right" vertical="center"/>
    </xf>
    <xf numFmtId="4" fontId="8" fillId="31" borderId="10" xfId="0" applyNumberFormat="1" applyFont="1" applyFill="1" applyBorder="1" applyAlignment="1">
      <alignment vertical="center"/>
    </xf>
    <xf numFmtId="172" fontId="1" fillId="31" borderId="19" xfId="0" applyNumberFormat="1" applyFont="1" applyFill="1" applyBorder="1" applyAlignment="1">
      <alignment horizontal="right" vertical="center"/>
    </xf>
    <xf numFmtId="4" fontId="8" fillId="31" borderId="24" xfId="0" applyNumberFormat="1" applyFont="1" applyFill="1" applyBorder="1" applyAlignment="1">
      <alignment horizontal="right" vertical="center"/>
    </xf>
    <xf numFmtId="167" fontId="1" fillId="0" borderId="10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vertical="center"/>
    </xf>
    <xf numFmtId="4" fontId="1" fillId="0" borderId="35" xfId="0" applyNumberFormat="1" applyFont="1" applyFill="1" applyBorder="1" applyAlignment="1">
      <alignment horizontal="right" vertical="center"/>
    </xf>
    <xf numFmtId="4" fontId="1" fillId="0" borderId="3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14" fillId="0" borderId="26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vertical="center" wrapText="1"/>
    </xf>
    <xf numFmtId="4" fontId="77" fillId="0" borderId="19" xfId="0" applyNumberFormat="1" applyFont="1" applyFill="1" applyBorder="1" applyAlignment="1">
      <alignment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left" vertical="center" wrapText="1"/>
    </xf>
    <xf numFmtId="41" fontId="77" fillId="0" borderId="19" xfId="0" applyNumberFormat="1" applyFont="1" applyFill="1" applyBorder="1" applyAlignment="1">
      <alignment horizontal="right" vertical="center" wrapText="1"/>
    </xf>
    <xf numFmtId="172" fontId="78" fillId="0" borderId="19" xfId="0" applyNumberFormat="1" applyFont="1" applyFill="1" applyBorder="1" applyAlignment="1">
      <alignment horizontal="right" vertical="center"/>
    </xf>
    <xf numFmtId="174" fontId="77" fillId="0" borderId="25" xfId="0" applyNumberFormat="1" applyFont="1" applyFill="1" applyBorder="1" applyAlignment="1">
      <alignment horizontal="right" vertical="center" wrapText="1"/>
    </xf>
    <xf numFmtId="172" fontId="78" fillId="0" borderId="19" xfId="0" applyNumberFormat="1" applyFont="1" applyFill="1" applyBorder="1" applyAlignment="1">
      <alignment horizontal="right" vertical="center"/>
    </xf>
    <xf numFmtId="4" fontId="78" fillId="0" borderId="24" xfId="0" applyNumberFormat="1" applyFont="1" applyFill="1" applyBorder="1" applyAlignment="1">
      <alignment vertical="center"/>
    </xf>
    <xf numFmtId="3" fontId="79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/>
    </xf>
    <xf numFmtId="3" fontId="81" fillId="0" borderId="10" xfId="0" applyNumberFormat="1" applyFont="1" applyFill="1" applyBorder="1" applyAlignment="1">
      <alignment vertical="center"/>
    </xf>
    <xf numFmtId="3" fontId="81" fillId="0" borderId="10" xfId="0" applyNumberFormat="1" applyFont="1" applyFill="1" applyBorder="1" applyAlignment="1">
      <alignment horizontal="right" vertical="center"/>
    </xf>
    <xf numFmtId="0" fontId="81" fillId="0" borderId="30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vertical="center" wrapText="1"/>
    </xf>
    <xf numFmtId="4" fontId="82" fillId="0" borderId="10" xfId="0" applyNumberFormat="1" applyFont="1" applyFill="1" applyBorder="1" applyAlignment="1">
      <alignment vertical="center" wrapText="1"/>
    </xf>
    <xf numFmtId="4" fontId="81" fillId="0" borderId="10" xfId="0" applyNumberFormat="1" applyFont="1" applyFill="1" applyBorder="1" applyAlignment="1">
      <alignment vertical="center"/>
    </xf>
    <xf numFmtId="172" fontId="81" fillId="0" borderId="10" xfId="0" applyNumberFormat="1" applyFont="1" applyFill="1" applyBorder="1" applyAlignment="1">
      <alignment horizontal="right" vertical="center"/>
    </xf>
    <xf numFmtId="4" fontId="81" fillId="0" borderId="23" xfId="0" applyNumberFormat="1" applyFont="1" applyFill="1" applyBorder="1" applyAlignment="1">
      <alignment vertical="center"/>
    </xf>
    <xf numFmtId="3" fontId="83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78" fillId="0" borderId="33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vertical="center" wrapText="1"/>
    </xf>
    <xf numFmtId="4" fontId="78" fillId="0" borderId="21" xfId="0" applyNumberFormat="1" applyFont="1" applyFill="1" applyBorder="1" applyAlignment="1">
      <alignment vertical="center"/>
    </xf>
    <xf numFmtId="0" fontId="78" fillId="0" borderId="21" xfId="0" applyFont="1" applyFill="1" applyBorder="1" applyAlignment="1">
      <alignment horizontal="right" vertical="center"/>
    </xf>
    <xf numFmtId="172" fontId="81" fillId="0" borderId="21" xfId="0" applyNumberFormat="1" applyFont="1" applyFill="1" applyBorder="1" applyAlignment="1">
      <alignment horizontal="right" vertical="center"/>
    </xf>
    <xf numFmtId="174" fontId="78" fillId="0" borderId="35" xfId="0" applyNumberFormat="1" applyFont="1" applyFill="1" applyBorder="1" applyAlignment="1">
      <alignment horizontal="right" vertical="center"/>
    </xf>
    <xf numFmtId="4" fontId="78" fillId="0" borderId="36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81" fillId="0" borderId="33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3" fontId="81" fillId="0" borderId="21" xfId="0" applyNumberFormat="1" applyFont="1" applyFill="1" applyBorder="1" applyAlignment="1">
      <alignment horizontal="right" vertical="center"/>
    </xf>
    <xf numFmtId="4" fontId="81" fillId="0" borderId="21" xfId="0" applyNumberFormat="1" applyFont="1" applyFill="1" applyBorder="1" applyAlignment="1">
      <alignment vertical="center"/>
    </xf>
    <xf numFmtId="174" fontId="81" fillId="0" borderId="35" xfId="0" applyNumberFormat="1" applyFont="1" applyFill="1" applyBorder="1" applyAlignment="1">
      <alignment horizontal="right" vertical="center"/>
    </xf>
    <xf numFmtId="4" fontId="81" fillId="0" borderId="36" xfId="0" applyNumberFormat="1" applyFont="1" applyFill="1" applyBorder="1" applyAlignment="1">
      <alignment vertical="center"/>
    </xf>
    <xf numFmtId="0" fontId="78" fillId="0" borderId="32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vertical="center" wrapText="1"/>
    </xf>
    <xf numFmtId="4" fontId="77" fillId="0" borderId="19" xfId="0" applyNumberFormat="1" applyFont="1" applyFill="1" applyBorder="1" applyAlignment="1">
      <alignment wrapText="1"/>
    </xf>
    <xf numFmtId="3" fontId="78" fillId="0" borderId="19" xfId="0" applyNumberFormat="1" applyFont="1" applyFill="1" applyBorder="1" applyAlignment="1">
      <alignment horizontal="right"/>
    </xf>
    <xf numFmtId="4" fontId="78" fillId="0" borderId="19" xfId="0" applyNumberFormat="1" applyFont="1" applyFill="1" applyBorder="1" applyAlignment="1">
      <alignment/>
    </xf>
    <xf numFmtId="172" fontId="78" fillId="0" borderId="19" xfId="0" applyNumberFormat="1" applyFont="1" applyFill="1" applyBorder="1" applyAlignment="1">
      <alignment horizontal="right"/>
    </xf>
    <xf numFmtId="4" fontId="78" fillId="0" borderId="25" xfId="0" applyNumberFormat="1" applyFont="1" applyFill="1" applyBorder="1" applyAlignment="1">
      <alignment horizontal="right"/>
    </xf>
    <xf numFmtId="172" fontId="78" fillId="0" borderId="19" xfId="0" applyNumberFormat="1" applyFont="1" applyFill="1" applyBorder="1" applyAlignment="1">
      <alignment horizontal="right"/>
    </xf>
    <xf numFmtId="4" fontId="78" fillId="0" borderId="24" xfId="0" applyNumberFormat="1" applyFont="1" applyFill="1" applyBorder="1" applyAlignment="1">
      <alignment/>
    </xf>
    <xf numFmtId="3" fontId="79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vertical="center"/>
    </xf>
    <xf numFmtId="4" fontId="77" fillId="0" borderId="10" xfId="0" applyNumberFormat="1" applyFont="1" applyFill="1" applyBorder="1" applyAlignment="1">
      <alignment vertical="center" wrapText="1"/>
    </xf>
    <xf numFmtId="3" fontId="78" fillId="0" borderId="10" xfId="0" applyNumberFormat="1" applyFont="1" applyFill="1" applyBorder="1" applyAlignment="1">
      <alignment horizontal="right" vertical="center"/>
    </xf>
    <xf numFmtId="4" fontId="78" fillId="0" borderId="10" xfId="0" applyNumberFormat="1" applyFont="1" applyFill="1" applyBorder="1" applyAlignment="1">
      <alignment vertical="center"/>
    </xf>
    <xf numFmtId="4" fontId="78" fillId="0" borderId="26" xfId="0" applyNumberFormat="1" applyFont="1" applyFill="1" applyBorder="1" applyAlignment="1">
      <alignment horizontal="right" vertical="center"/>
    </xf>
    <xf numFmtId="3" fontId="78" fillId="0" borderId="19" xfId="0" applyNumberFormat="1" applyFont="1" applyFill="1" applyBorder="1" applyAlignment="1">
      <alignment horizontal="right" vertical="center"/>
    </xf>
    <xf numFmtId="4" fontId="78" fillId="0" borderId="19" xfId="0" applyNumberFormat="1" applyFont="1" applyFill="1" applyBorder="1" applyAlignment="1">
      <alignment vertical="center"/>
    </xf>
    <xf numFmtId="4" fontId="78" fillId="0" borderId="25" xfId="0" applyNumberFormat="1" applyFont="1" applyFill="1" applyBorder="1" applyAlignment="1">
      <alignment horizontal="right" vertical="center"/>
    </xf>
    <xf numFmtId="3" fontId="82" fillId="0" borderId="10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4" fontId="2" fillId="0" borderId="37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 wrapText="1"/>
    </xf>
    <xf numFmtId="4" fontId="13" fillId="0" borderId="37" xfId="0" applyNumberFormat="1" applyFont="1" applyFill="1" applyBorder="1" applyAlignment="1">
      <alignment vertical="center" wrapText="1"/>
    </xf>
    <xf numFmtId="172" fontId="1" fillId="0" borderId="17" xfId="0" applyNumberFormat="1" applyFont="1" applyFill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172" fontId="1" fillId="0" borderId="19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1" fontId="14" fillId="0" borderId="11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horizontal="right" vertical="center"/>
    </xf>
    <xf numFmtId="4" fontId="14" fillId="0" borderId="39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vertical="center"/>
    </xf>
    <xf numFmtId="3" fontId="13" fillId="31" borderId="19" xfId="0" applyNumberFormat="1" applyFont="1" applyFill="1" applyBorder="1" applyAlignment="1">
      <alignment vertical="center" wrapText="1"/>
    </xf>
    <xf numFmtId="3" fontId="11" fillId="35" borderId="14" xfId="0" applyNumberFormat="1" applyFont="1" applyFill="1" applyBorder="1" applyAlignment="1">
      <alignment horizontal="right" vertical="center"/>
    </xf>
    <xf numFmtId="4" fontId="11" fillId="35" borderId="14" xfId="0" applyNumberFormat="1" applyFont="1" applyFill="1" applyBorder="1" applyAlignment="1">
      <alignment vertical="center"/>
    </xf>
    <xf numFmtId="172" fontId="1" fillId="35" borderId="41" xfId="0" applyNumberFormat="1" applyFont="1" applyFill="1" applyBorder="1" applyAlignment="1">
      <alignment horizontal="right" vertical="center"/>
    </xf>
    <xf numFmtId="4" fontId="11" fillId="35" borderId="28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4" fillId="0" borderId="32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2" fillId="0" borderId="24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2" fillId="36" borderId="19" xfId="0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4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4"/>
  <sheetViews>
    <sheetView tabSelected="1" zoomScaleSheetLayoutView="100" zoomScalePageLayoutView="0" workbookViewId="0" topLeftCell="E1">
      <pane ySplit="11" topLeftCell="A126" activePane="bottomLeft" state="frozen"/>
      <selection pane="topLeft" activeCell="A1" sqref="A1"/>
      <selection pane="bottomLeft" activeCell="B136" sqref="B136:L136"/>
    </sheetView>
  </sheetViews>
  <sheetFormatPr defaultColWidth="9.00390625" defaultRowHeight="12.75"/>
  <cols>
    <col min="1" max="1" width="0.12890625" style="2" customWidth="1"/>
    <col min="2" max="2" width="5.25390625" style="2" customWidth="1"/>
    <col min="3" max="3" width="7.75390625" style="2" customWidth="1"/>
    <col min="4" max="4" width="58.875" style="3" customWidth="1"/>
    <col min="5" max="5" width="16.875" style="75" customWidth="1"/>
    <col min="6" max="6" width="14.375" style="2" customWidth="1"/>
    <col min="7" max="7" width="19.00390625" style="67" customWidth="1"/>
    <col min="8" max="8" width="11.125" style="46" customWidth="1"/>
    <col min="9" max="9" width="13.875" style="2" customWidth="1"/>
    <col min="10" max="10" width="18.00390625" style="67" bestFit="1" customWidth="1"/>
    <col min="11" max="11" width="9.75390625" style="46" customWidth="1"/>
    <col min="12" max="12" width="17.875" style="75" customWidth="1"/>
    <col min="13" max="13" width="10.375" style="8" bestFit="1" customWidth="1"/>
    <col min="14" max="14" width="12.375" style="2" customWidth="1"/>
    <col min="15" max="16" width="13.00390625" style="2" customWidth="1"/>
    <col min="17" max="16384" width="9.125" style="2" customWidth="1"/>
  </cols>
  <sheetData>
    <row r="1" spans="6:13" ht="15.75">
      <c r="F1" s="5"/>
      <c r="G1" s="65"/>
      <c r="H1" s="111"/>
      <c r="I1" s="6"/>
      <c r="J1" s="76"/>
      <c r="K1" s="120"/>
      <c r="L1" s="69"/>
      <c r="M1" s="4"/>
    </row>
    <row r="2" spans="6:12" ht="15.75">
      <c r="F2" s="7"/>
      <c r="G2" s="66"/>
      <c r="H2" s="26"/>
      <c r="I2" s="7"/>
      <c r="J2" s="66"/>
      <c r="K2" s="26"/>
      <c r="L2" s="70"/>
    </row>
    <row r="3" spans="1:12" ht="12.75" customHeight="1">
      <c r="A3" s="368" t="s">
        <v>16</v>
      </c>
      <c r="B3" s="368"/>
      <c r="C3" s="368"/>
      <c r="D3" s="9"/>
      <c r="I3" s="366" t="s">
        <v>216</v>
      </c>
      <c r="J3" s="367"/>
      <c r="K3" s="367"/>
      <c r="L3" s="367"/>
    </row>
    <row r="4" spans="9:12" ht="12.75" customHeight="1">
      <c r="I4" s="369"/>
      <c r="J4" s="369"/>
      <c r="K4" s="369"/>
      <c r="L4" s="369"/>
    </row>
    <row r="5" spans="9:12" ht="4.5" customHeight="1">
      <c r="I5" s="10"/>
      <c r="J5" s="77"/>
      <c r="K5" s="121"/>
      <c r="L5" s="71"/>
    </row>
    <row r="6" spans="1:12" ht="16.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2" ht="15.75">
      <c r="A7" s="370" t="s">
        <v>178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</row>
    <row r="8" spans="1:12" ht="15.75">
      <c r="A8" s="370" t="s">
        <v>166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</row>
    <row r="9" ht="15" customHeight="1" thickBot="1">
      <c r="L9" s="72" t="s">
        <v>17</v>
      </c>
    </row>
    <row r="10" spans="1:13" s="12" customFormat="1" ht="36.75" customHeight="1" thickTop="1">
      <c r="A10" s="362" t="s">
        <v>11</v>
      </c>
      <c r="B10" s="354" t="s">
        <v>12</v>
      </c>
      <c r="C10" s="372" t="s">
        <v>13</v>
      </c>
      <c r="D10" s="360" t="s">
        <v>14</v>
      </c>
      <c r="E10" s="364" t="s">
        <v>207</v>
      </c>
      <c r="F10" s="356" t="s">
        <v>169</v>
      </c>
      <c r="G10" s="357"/>
      <c r="H10" s="360" t="s">
        <v>197</v>
      </c>
      <c r="I10" s="356" t="s">
        <v>15</v>
      </c>
      <c r="J10" s="357"/>
      <c r="K10" s="360" t="s">
        <v>198</v>
      </c>
      <c r="L10" s="358" t="s">
        <v>219</v>
      </c>
      <c r="M10" s="11"/>
    </row>
    <row r="11" spans="1:13" s="12" customFormat="1" ht="18.75" customHeight="1" thickBot="1">
      <c r="A11" s="363"/>
      <c r="B11" s="355"/>
      <c r="C11" s="373"/>
      <c r="D11" s="361"/>
      <c r="E11" s="365"/>
      <c r="F11" s="13" t="s">
        <v>171</v>
      </c>
      <c r="G11" s="68" t="s">
        <v>172</v>
      </c>
      <c r="H11" s="361"/>
      <c r="I11" s="13" t="s">
        <v>171</v>
      </c>
      <c r="J11" s="68" t="s">
        <v>172</v>
      </c>
      <c r="K11" s="361"/>
      <c r="L11" s="359"/>
      <c r="M11" s="11"/>
    </row>
    <row r="12" spans="1:13" s="18" customFormat="1" ht="13.5" customHeight="1" thickBot="1" thickTop="1">
      <c r="A12" s="129">
        <v>1</v>
      </c>
      <c r="B12" s="14">
        <v>1</v>
      </c>
      <c r="C12" s="15">
        <v>2</v>
      </c>
      <c r="D12" s="16">
        <v>3</v>
      </c>
      <c r="E12" s="100">
        <v>4</v>
      </c>
      <c r="F12" s="16">
        <v>5</v>
      </c>
      <c r="G12" s="97">
        <v>6</v>
      </c>
      <c r="H12" s="112">
        <v>7</v>
      </c>
      <c r="I12" s="16">
        <v>8</v>
      </c>
      <c r="J12" s="126">
        <v>9</v>
      </c>
      <c r="K12" s="122">
        <v>10</v>
      </c>
      <c r="L12" s="127">
        <v>11</v>
      </c>
      <c r="M12" s="17"/>
    </row>
    <row r="13" spans="1:13" s="20" customFormat="1" ht="19.5" thickTop="1">
      <c r="A13" s="130"/>
      <c r="B13" s="148"/>
      <c r="C13" s="149"/>
      <c r="D13" s="150" t="s">
        <v>0</v>
      </c>
      <c r="E13" s="151">
        <f>E14+E183</f>
        <v>3883955.5700000003</v>
      </c>
      <c r="F13" s="340">
        <f>F14+F183</f>
        <v>25951044</v>
      </c>
      <c r="G13" s="341">
        <f>G14+G183</f>
        <v>24662213.950000003</v>
      </c>
      <c r="H13" s="342">
        <f>G13/F13</f>
        <v>0.950336100158437</v>
      </c>
      <c r="I13" s="340">
        <f>I14+I183</f>
        <v>29342491</v>
      </c>
      <c r="J13" s="151">
        <f>J14+J183</f>
        <v>24550635.029999994</v>
      </c>
      <c r="K13" s="342">
        <f>J13/I13</f>
        <v>0.8366922573138046</v>
      </c>
      <c r="L13" s="343">
        <f>E13+G13-J13</f>
        <v>3995534.4900000095</v>
      </c>
      <c r="M13" s="19">
        <f>(L13+I13)-(F13+E13)</f>
        <v>3503025.9200000092</v>
      </c>
    </row>
    <row r="14" spans="1:13" s="21" customFormat="1" ht="16.5">
      <c r="A14" s="131"/>
      <c r="B14" s="152"/>
      <c r="C14" s="153"/>
      <c r="D14" s="154" t="s">
        <v>123</v>
      </c>
      <c r="E14" s="155">
        <f>E15+E18+E21+E50+E86+E159+E165+E97+E162+E171</f>
        <v>2808111.1200000006</v>
      </c>
      <c r="F14" s="243">
        <f>F15+F18+F21+F50+F86+F159+F165+F97+F162+F171</f>
        <v>20406844</v>
      </c>
      <c r="G14" s="244">
        <f>G15+G18+G21+G50+G86+G159+G165+G97+G162+G171</f>
        <v>20036046.21</v>
      </c>
      <c r="H14" s="245">
        <f aca="true" t="shared" si="0" ref="H14:H80">G14/F14</f>
        <v>0.9818297336913048</v>
      </c>
      <c r="I14" s="243">
        <f>I15+I18+I21+I50+I86+I159+I165+I97+I162+I171</f>
        <v>23119456</v>
      </c>
      <c r="J14" s="155">
        <f>J15+J18+J21+J50+J86+J159+J165+J97+J162+J171</f>
        <v>19337980.619999994</v>
      </c>
      <c r="K14" s="245">
        <f aca="true" t="shared" si="1" ref="K14:K80">J14/I14</f>
        <v>0.8364375277688192</v>
      </c>
      <c r="L14" s="246">
        <f>E14+G14-J14</f>
        <v>3506176.7100000083</v>
      </c>
      <c r="M14" s="19">
        <f aca="true" t="shared" si="2" ref="M14:M80">(L14+I14)-(F14+E14)</f>
        <v>3410677.5900000073</v>
      </c>
    </row>
    <row r="15" spans="1:18" s="26" customFormat="1" ht="15.75">
      <c r="A15" s="132" t="s">
        <v>26</v>
      </c>
      <c r="B15" s="22">
        <v>600</v>
      </c>
      <c r="C15" s="23">
        <v>60016</v>
      </c>
      <c r="D15" s="24" t="s">
        <v>20</v>
      </c>
      <c r="E15" s="80">
        <f>SUM(E16:E17)</f>
        <v>699518.59</v>
      </c>
      <c r="F15" s="1">
        <f>SUM(F16:F17)</f>
        <v>6600000</v>
      </c>
      <c r="G15" s="98">
        <f>SUM(G16:G17)</f>
        <v>10232891.19</v>
      </c>
      <c r="H15" s="113">
        <f t="shared" si="0"/>
        <v>1.550438059090909</v>
      </c>
      <c r="I15" s="1">
        <f>SUM(I16:I17)</f>
        <v>7299519</v>
      </c>
      <c r="J15" s="80">
        <f>SUM(J16:J17)</f>
        <v>8106747.39</v>
      </c>
      <c r="K15" s="113">
        <f t="shared" si="1"/>
        <v>1.1105865180979733</v>
      </c>
      <c r="L15" s="73">
        <f>E15+G15-J15</f>
        <v>2825662.3899999997</v>
      </c>
      <c r="M15" s="19">
        <f t="shared" si="2"/>
        <v>2825662.8000000007</v>
      </c>
      <c r="N15" s="25"/>
      <c r="O15" s="25"/>
      <c r="P15" s="25"/>
      <c r="Q15" s="25"/>
      <c r="R15" s="25"/>
    </row>
    <row r="16" spans="1:13" s="26" customFormat="1" ht="13.5" customHeight="1">
      <c r="A16" s="133"/>
      <c r="B16" s="27"/>
      <c r="C16" s="28"/>
      <c r="D16" s="29" t="s">
        <v>18</v>
      </c>
      <c r="E16" s="81"/>
      <c r="F16" s="239"/>
      <c r="G16" s="240"/>
      <c r="H16" s="114"/>
      <c r="I16" s="239"/>
      <c r="J16" s="241"/>
      <c r="K16" s="114"/>
      <c r="L16" s="242"/>
      <c r="M16" s="19">
        <f t="shared" si="2"/>
        <v>0</v>
      </c>
    </row>
    <row r="17" spans="1:18" s="26" customFormat="1" ht="18.75" customHeight="1">
      <c r="A17" s="134" t="s">
        <v>27</v>
      </c>
      <c r="B17" s="30">
        <v>600</v>
      </c>
      <c r="C17" s="31">
        <v>60016</v>
      </c>
      <c r="D17" s="32" t="s">
        <v>86</v>
      </c>
      <c r="E17" s="82">
        <v>699518.59</v>
      </c>
      <c r="F17" s="352">
        <v>6600000</v>
      </c>
      <c r="G17" s="228">
        <v>10232891.19</v>
      </c>
      <c r="H17" s="123">
        <f t="shared" si="0"/>
        <v>1.550438059090909</v>
      </c>
      <c r="I17" s="352">
        <v>7299519</v>
      </c>
      <c r="J17" s="230">
        <v>8106747.39</v>
      </c>
      <c r="K17" s="123">
        <f t="shared" si="1"/>
        <v>1.1105865180979733</v>
      </c>
      <c r="L17" s="74">
        <f>(E17+G17)-J17</f>
        <v>2825662.3899999997</v>
      </c>
      <c r="M17" s="19">
        <f t="shared" si="2"/>
        <v>2825662.8000000007</v>
      </c>
      <c r="N17" s="25"/>
      <c r="O17" s="25"/>
      <c r="P17" s="25"/>
      <c r="Q17" s="25"/>
      <c r="R17" s="25"/>
    </row>
    <row r="18" spans="1:13" s="26" customFormat="1" ht="15.75">
      <c r="A18" s="132" t="s">
        <v>28</v>
      </c>
      <c r="B18" s="22">
        <v>710</v>
      </c>
      <c r="C18" s="23">
        <v>71095</v>
      </c>
      <c r="D18" s="24" t="s">
        <v>21</v>
      </c>
      <c r="E18" s="80">
        <f>SUM(E19:E20)</f>
        <v>270500.77</v>
      </c>
      <c r="F18" s="247">
        <f>SUM(F19:F20)</f>
        <v>62000</v>
      </c>
      <c r="G18" s="98">
        <f>SUM(G19:G20)</f>
        <v>75211.09</v>
      </c>
      <c r="H18" s="113">
        <f t="shared" si="0"/>
        <v>1.2130820967741935</v>
      </c>
      <c r="I18" s="247">
        <f>SUM(I19:I20)</f>
        <v>332186</v>
      </c>
      <c r="J18" s="80">
        <f>SUM(J19:J20)</f>
        <v>281177.61</v>
      </c>
      <c r="K18" s="113">
        <f t="shared" si="1"/>
        <v>0.8464462981582607</v>
      </c>
      <c r="L18" s="73">
        <f>E18+G18-J18</f>
        <v>64534.25</v>
      </c>
      <c r="M18" s="19">
        <f t="shared" si="2"/>
        <v>64219.47999999998</v>
      </c>
    </row>
    <row r="19" spans="1:13" s="36" customFormat="1" ht="14.25" customHeight="1">
      <c r="A19" s="135"/>
      <c r="B19" s="33"/>
      <c r="C19" s="34"/>
      <c r="D19" s="35" t="s">
        <v>18</v>
      </c>
      <c r="E19" s="83"/>
      <c r="F19" s="248"/>
      <c r="G19" s="249"/>
      <c r="H19" s="114"/>
      <c r="I19" s="248"/>
      <c r="J19" s="250"/>
      <c r="K19" s="114"/>
      <c r="L19" s="251"/>
      <c r="M19" s="19">
        <f t="shared" si="2"/>
        <v>0</v>
      </c>
    </row>
    <row r="20" spans="1:13" s="26" customFormat="1" ht="15.75">
      <c r="A20" s="134" t="s">
        <v>27</v>
      </c>
      <c r="B20" s="30">
        <v>710</v>
      </c>
      <c r="C20" s="31">
        <v>71095</v>
      </c>
      <c r="D20" s="32" t="s">
        <v>202</v>
      </c>
      <c r="E20" s="82">
        <v>270500.77</v>
      </c>
      <c r="F20" s="227">
        <v>62000</v>
      </c>
      <c r="G20" s="228">
        <v>75211.09</v>
      </c>
      <c r="H20" s="123">
        <f>G20/F20</f>
        <v>1.2130820967741935</v>
      </c>
      <c r="I20" s="227">
        <v>332186</v>
      </c>
      <c r="J20" s="230">
        <v>281177.61</v>
      </c>
      <c r="K20" s="123">
        <f t="shared" si="1"/>
        <v>0.8464462981582607</v>
      </c>
      <c r="L20" s="74">
        <f>E20+G20-J20</f>
        <v>64534.25</v>
      </c>
      <c r="M20" s="19">
        <f t="shared" si="2"/>
        <v>64219.47999999998</v>
      </c>
    </row>
    <row r="21" spans="1:13" s="26" customFormat="1" ht="15.75">
      <c r="A21" s="132" t="s">
        <v>29</v>
      </c>
      <c r="B21" s="22">
        <v>801</v>
      </c>
      <c r="C21" s="23">
        <v>80101</v>
      </c>
      <c r="D21" s="24" t="s">
        <v>1</v>
      </c>
      <c r="E21" s="84">
        <f>SUM(E22:E49)</f>
        <v>854754.6800000002</v>
      </c>
      <c r="F21" s="1">
        <f>SUM(F22:F49)</f>
        <v>2626115</v>
      </c>
      <c r="G21" s="98">
        <f>SUM(G22:G49)</f>
        <v>2008232.4800000002</v>
      </c>
      <c r="H21" s="113">
        <f t="shared" si="0"/>
        <v>0.7647161224851159</v>
      </c>
      <c r="I21" s="1">
        <f>SUM(I22:I49)</f>
        <v>3475254</v>
      </c>
      <c r="J21" s="80">
        <f>SUM(J22:J49)</f>
        <v>2464455.3399999994</v>
      </c>
      <c r="K21" s="113">
        <f t="shared" si="1"/>
        <v>0.7091439474639838</v>
      </c>
      <c r="L21" s="73">
        <f>E21+G21-J21</f>
        <v>398531.82000000076</v>
      </c>
      <c r="M21" s="19">
        <f t="shared" si="2"/>
        <v>392916.1400000006</v>
      </c>
    </row>
    <row r="22" spans="1:13" s="39" customFormat="1" ht="14.25" customHeight="1">
      <c r="A22" s="136"/>
      <c r="B22" s="37"/>
      <c r="C22" s="38"/>
      <c r="D22" s="35" t="s">
        <v>18</v>
      </c>
      <c r="E22" s="85" t="s">
        <v>170</v>
      </c>
      <c r="F22" s="200"/>
      <c r="G22" s="172"/>
      <c r="H22" s="114"/>
      <c r="I22" s="200"/>
      <c r="J22" s="173"/>
      <c r="K22" s="164"/>
      <c r="L22" s="174"/>
      <c r="M22" s="19"/>
    </row>
    <row r="23" spans="1:13" s="44" customFormat="1" ht="21.75" customHeight="1">
      <c r="A23" s="137" t="s">
        <v>27</v>
      </c>
      <c r="B23" s="40">
        <v>801</v>
      </c>
      <c r="C23" s="41">
        <v>80101</v>
      </c>
      <c r="D23" s="42" t="s">
        <v>128</v>
      </c>
      <c r="E23" s="86">
        <v>8559.08</v>
      </c>
      <c r="F23" s="43">
        <v>75016</v>
      </c>
      <c r="G23" s="86">
        <v>68747.45</v>
      </c>
      <c r="H23" s="123">
        <f t="shared" si="0"/>
        <v>0.9164371600725179</v>
      </c>
      <c r="I23" s="43">
        <v>82920</v>
      </c>
      <c r="J23" s="78">
        <v>76667.69</v>
      </c>
      <c r="K23" s="123">
        <f t="shared" si="1"/>
        <v>0.9245982875060299</v>
      </c>
      <c r="L23" s="74">
        <f aca="true" t="shared" si="3" ref="L23:L49">E23+G23-J23</f>
        <v>638.8399999999965</v>
      </c>
      <c r="M23" s="19">
        <f t="shared" si="2"/>
        <v>-16.24000000000524</v>
      </c>
    </row>
    <row r="24" spans="1:13" s="44" customFormat="1" ht="21.75" customHeight="1">
      <c r="A24" s="137" t="s">
        <v>30</v>
      </c>
      <c r="B24" s="40">
        <v>801</v>
      </c>
      <c r="C24" s="41">
        <v>80101</v>
      </c>
      <c r="D24" s="42" t="s">
        <v>87</v>
      </c>
      <c r="E24" s="86">
        <v>5108.51</v>
      </c>
      <c r="F24" s="43">
        <v>51795</v>
      </c>
      <c r="G24" s="86">
        <v>27197.59</v>
      </c>
      <c r="H24" s="123">
        <f t="shared" si="0"/>
        <v>0.5251006853943431</v>
      </c>
      <c r="I24" s="43">
        <v>56904</v>
      </c>
      <c r="J24" s="78">
        <v>32306.1</v>
      </c>
      <c r="K24" s="123">
        <f t="shared" si="1"/>
        <v>0.5677298608182202</v>
      </c>
      <c r="L24" s="74">
        <f t="shared" si="3"/>
        <v>0</v>
      </c>
      <c r="M24" s="19">
        <f t="shared" si="2"/>
        <v>0.48999999999796273</v>
      </c>
    </row>
    <row r="25" spans="1:13" s="44" customFormat="1" ht="31.5" hidden="1">
      <c r="A25" s="137" t="s">
        <v>31</v>
      </c>
      <c r="B25" s="40">
        <v>801</v>
      </c>
      <c r="C25" s="41">
        <v>80101</v>
      </c>
      <c r="D25" s="42" t="s">
        <v>213</v>
      </c>
      <c r="E25" s="86"/>
      <c r="F25" s="43"/>
      <c r="G25" s="175"/>
      <c r="H25" s="123" t="e">
        <f t="shared" si="0"/>
        <v>#DIV/0!</v>
      </c>
      <c r="I25" s="43"/>
      <c r="J25" s="176"/>
      <c r="K25" s="167" t="e">
        <f>J25/I25</f>
        <v>#DIV/0!</v>
      </c>
      <c r="L25" s="168">
        <f>E25+G25-J25</f>
        <v>0</v>
      </c>
      <c r="M25" s="19">
        <f t="shared" si="2"/>
        <v>0</v>
      </c>
    </row>
    <row r="26" spans="1:13" s="44" customFormat="1" ht="15.75">
      <c r="A26" s="137"/>
      <c r="B26" s="40">
        <v>801</v>
      </c>
      <c r="C26" s="41">
        <v>80101</v>
      </c>
      <c r="D26" s="42" t="s">
        <v>88</v>
      </c>
      <c r="E26" s="86">
        <v>0</v>
      </c>
      <c r="F26" s="43">
        <v>2521</v>
      </c>
      <c r="G26" s="86">
        <v>2520.28</v>
      </c>
      <c r="H26" s="123">
        <f t="shared" si="0"/>
        <v>0.9997143990479969</v>
      </c>
      <c r="I26" s="43">
        <v>2521</v>
      </c>
      <c r="J26" s="78">
        <v>2520.28</v>
      </c>
      <c r="K26" s="123">
        <f>J26/I26</f>
        <v>0.9997143990479969</v>
      </c>
      <c r="L26" s="74">
        <f>E26+G26-J26</f>
        <v>0</v>
      </c>
      <c r="M26" s="19"/>
    </row>
    <row r="27" spans="1:13" s="44" customFormat="1" ht="15.75">
      <c r="A27" s="137"/>
      <c r="B27" s="40">
        <v>801</v>
      </c>
      <c r="C27" s="41">
        <v>80101</v>
      </c>
      <c r="D27" s="42" t="s">
        <v>214</v>
      </c>
      <c r="E27" s="86">
        <v>0</v>
      </c>
      <c r="F27" s="43">
        <v>1900</v>
      </c>
      <c r="G27" s="86">
        <v>0</v>
      </c>
      <c r="H27" s="115">
        <f t="shared" si="0"/>
        <v>0</v>
      </c>
      <c r="I27" s="43">
        <v>1520</v>
      </c>
      <c r="J27" s="147">
        <v>0</v>
      </c>
      <c r="K27" s="123">
        <f>J27/I27</f>
        <v>0</v>
      </c>
      <c r="L27" s="74">
        <f>E27+G27-J27</f>
        <v>0</v>
      </c>
      <c r="M27" s="19"/>
    </row>
    <row r="28" spans="1:13" s="44" customFormat="1" ht="31.5" hidden="1">
      <c r="A28" s="137" t="s">
        <v>32</v>
      </c>
      <c r="B28" s="40">
        <v>801</v>
      </c>
      <c r="C28" s="41">
        <v>80101</v>
      </c>
      <c r="D28" s="42" t="s">
        <v>89</v>
      </c>
      <c r="E28" s="86"/>
      <c r="F28" s="43"/>
      <c r="G28" s="175"/>
      <c r="H28" s="166" t="e">
        <f t="shared" si="0"/>
        <v>#DIV/0!</v>
      </c>
      <c r="I28" s="43"/>
      <c r="J28" s="176"/>
      <c r="K28" s="167" t="e">
        <f t="shared" si="1"/>
        <v>#DIV/0!</v>
      </c>
      <c r="L28" s="168">
        <f t="shared" si="3"/>
        <v>0</v>
      </c>
      <c r="M28" s="19">
        <f t="shared" si="2"/>
        <v>0</v>
      </c>
    </row>
    <row r="29" spans="1:13" s="44" customFormat="1" ht="31.5" hidden="1">
      <c r="A29" s="137" t="s">
        <v>33</v>
      </c>
      <c r="B29" s="40">
        <v>801</v>
      </c>
      <c r="C29" s="41">
        <v>80101</v>
      </c>
      <c r="D29" s="42" t="s">
        <v>90</v>
      </c>
      <c r="E29" s="86"/>
      <c r="F29" s="43"/>
      <c r="G29" s="175"/>
      <c r="H29" s="166" t="e">
        <f t="shared" si="0"/>
        <v>#DIV/0!</v>
      </c>
      <c r="I29" s="43"/>
      <c r="J29" s="176"/>
      <c r="K29" s="167" t="e">
        <f t="shared" si="1"/>
        <v>#DIV/0!</v>
      </c>
      <c r="L29" s="168">
        <f t="shared" si="3"/>
        <v>0</v>
      </c>
      <c r="M29" s="19">
        <f t="shared" si="2"/>
        <v>0</v>
      </c>
    </row>
    <row r="30" spans="1:13" s="44" customFormat="1" ht="15.75" customHeight="1">
      <c r="A30" s="137" t="s">
        <v>35</v>
      </c>
      <c r="B30" s="40">
        <v>801</v>
      </c>
      <c r="C30" s="41">
        <v>80101</v>
      </c>
      <c r="D30" s="42" t="s">
        <v>91</v>
      </c>
      <c r="E30" s="86">
        <v>19997.84</v>
      </c>
      <c r="F30" s="43">
        <v>63691</v>
      </c>
      <c r="G30" s="86">
        <v>25764.79</v>
      </c>
      <c r="H30" s="115">
        <f t="shared" si="0"/>
        <v>0.40452795528410607</v>
      </c>
      <c r="I30" s="43">
        <v>83689</v>
      </c>
      <c r="J30" s="78">
        <v>45565.4</v>
      </c>
      <c r="K30" s="123">
        <f t="shared" si="1"/>
        <v>0.5444610402800846</v>
      </c>
      <c r="L30" s="74">
        <f t="shared" si="3"/>
        <v>197.2300000000032</v>
      </c>
      <c r="M30" s="19">
        <f t="shared" si="2"/>
        <v>197.39000000001397</v>
      </c>
    </row>
    <row r="31" spans="1:13" s="44" customFormat="1" ht="21.75" customHeight="1">
      <c r="A31" s="137" t="s">
        <v>36</v>
      </c>
      <c r="B31" s="40">
        <v>801</v>
      </c>
      <c r="C31" s="41">
        <v>80101</v>
      </c>
      <c r="D31" s="42" t="s">
        <v>92</v>
      </c>
      <c r="E31" s="86">
        <v>22572.83</v>
      </c>
      <c r="F31" s="43">
        <v>93800</v>
      </c>
      <c r="G31" s="86">
        <v>79315.71</v>
      </c>
      <c r="H31" s="115">
        <f t="shared" si="0"/>
        <v>0.845583262260128</v>
      </c>
      <c r="I31" s="43">
        <v>116373</v>
      </c>
      <c r="J31" s="78">
        <v>99897.49</v>
      </c>
      <c r="K31" s="123">
        <f t="shared" si="1"/>
        <v>0.8584249783025273</v>
      </c>
      <c r="L31" s="74">
        <f t="shared" si="3"/>
        <v>1991.050000000003</v>
      </c>
      <c r="M31" s="19">
        <f t="shared" si="2"/>
        <v>1991.2200000000012</v>
      </c>
    </row>
    <row r="32" spans="1:13" s="345" customFormat="1" ht="21.75" customHeight="1">
      <c r="A32" s="346" t="s">
        <v>37</v>
      </c>
      <c r="B32" s="347">
        <v>801</v>
      </c>
      <c r="C32" s="348">
        <v>80101</v>
      </c>
      <c r="D32" s="353" t="s">
        <v>129</v>
      </c>
      <c r="E32" s="349">
        <v>271589.59</v>
      </c>
      <c r="F32" s="344">
        <v>260712</v>
      </c>
      <c r="G32" s="349">
        <v>266483.39</v>
      </c>
      <c r="H32" s="116">
        <f t="shared" si="0"/>
        <v>1.022137032434257</v>
      </c>
      <c r="I32" s="344">
        <v>532302</v>
      </c>
      <c r="J32" s="103">
        <v>424829.58</v>
      </c>
      <c r="K32" s="124">
        <f>J32/I33</f>
        <v>0.8389110318598121</v>
      </c>
      <c r="L32" s="350">
        <f t="shared" si="3"/>
        <v>113243.39999999997</v>
      </c>
      <c r="M32" s="351">
        <f>(L32+I33)-(F33+E32)</f>
        <v>-147383.19000000018</v>
      </c>
    </row>
    <row r="33" spans="1:13" s="44" customFormat="1" ht="21.75" customHeight="1">
      <c r="A33" s="137" t="s">
        <v>38</v>
      </c>
      <c r="B33" s="40">
        <v>801</v>
      </c>
      <c r="C33" s="41">
        <v>80101</v>
      </c>
      <c r="D33" s="42" t="s">
        <v>93</v>
      </c>
      <c r="E33" s="86">
        <v>10963.27</v>
      </c>
      <c r="F33" s="43">
        <v>495443</v>
      </c>
      <c r="G33" s="86">
        <v>367126.69</v>
      </c>
      <c r="H33" s="115">
        <f t="shared" si="0"/>
        <v>0.74100691704192</v>
      </c>
      <c r="I33" s="43">
        <v>506406</v>
      </c>
      <c r="J33" s="78">
        <v>378089.96</v>
      </c>
      <c r="K33" s="123">
        <f>J33/I34</f>
        <v>7.266209785909213</v>
      </c>
      <c r="L33" s="74">
        <f>E33+G33-J33</f>
        <v>0</v>
      </c>
      <c r="M33" s="19" t="e">
        <f>(L33+#REF!)-(#REF!+E33)</f>
        <v>#REF!</v>
      </c>
    </row>
    <row r="34" spans="1:13" s="44" customFormat="1" ht="21.75" customHeight="1">
      <c r="A34" s="137" t="s">
        <v>39</v>
      </c>
      <c r="B34" s="40">
        <v>801</v>
      </c>
      <c r="C34" s="41">
        <v>80101</v>
      </c>
      <c r="D34" s="42" t="s">
        <v>94</v>
      </c>
      <c r="E34" s="86">
        <v>6384.15</v>
      </c>
      <c r="F34" s="43">
        <v>45650</v>
      </c>
      <c r="G34" s="86">
        <v>41211.99</v>
      </c>
      <c r="H34" s="115">
        <f t="shared" si="0"/>
        <v>0.9027818181818181</v>
      </c>
      <c r="I34" s="43">
        <v>52034</v>
      </c>
      <c r="J34" s="78">
        <v>47596.14</v>
      </c>
      <c r="K34" s="123">
        <f t="shared" si="1"/>
        <v>0.9147123034938693</v>
      </c>
      <c r="L34" s="74">
        <f t="shared" si="3"/>
        <v>0</v>
      </c>
      <c r="M34" s="19">
        <f t="shared" si="2"/>
        <v>-0.1500000000014552</v>
      </c>
    </row>
    <row r="35" spans="1:13" s="44" customFormat="1" ht="21.75" customHeight="1">
      <c r="A35" s="137" t="s">
        <v>40</v>
      </c>
      <c r="B35" s="40">
        <v>801</v>
      </c>
      <c r="C35" s="41">
        <v>80101</v>
      </c>
      <c r="D35" s="42" t="s">
        <v>184</v>
      </c>
      <c r="E35" s="86">
        <v>108351.1</v>
      </c>
      <c r="F35" s="43">
        <v>206300</v>
      </c>
      <c r="G35" s="86">
        <v>191270.89</v>
      </c>
      <c r="H35" s="115">
        <f t="shared" si="0"/>
        <v>0.9271492486669899</v>
      </c>
      <c r="I35" s="43">
        <v>314651</v>
      </c>
      <c r="J35" s="78">
        <v>243933.7</v>
      </c>
      <c r="K35" s="123">
        <f t="shared" si="1"/>
        <v>0.7752516279941905</v>
      </c>
      <c r="L35" s="74">
        <f t="shared" si="3"/>
        <v>55688.28999999998</v>
      </c>
      <c r="M35" s="19">
        <f t="shared" si="2"/>
        <v>55688.19</v>
      </c>
    </row>
    <row r="36" spans="1:13" s="44" customFormat="1" ht="21.75" customHeight="1">
      <c r="A36" s="137" t="s">
        <v>41</v>
      </c>
      <c r="B36" s="40">
        <v>801</v>
      </c>
      <c r="C36" s="41">
        <v>80101</v>
      </c>
      <c r="D36" s="42" t="s">
        <v>130</v>
      </c>
      <c r="E36" s="86">
        <v>31387.95</v>
      </c>
      <c r="F36" s="43">
        <v>56400</v>
      </c>
      <c r="G36" s="86">
        <v>54752.3</v>
      </c>
      <c r="H36" s="115">
        <f t="shared" si="0"/>
        <v>0.9707854609929079</v>
      </c>
      <c r="I36" s="43">
        <v>87788</v>
      </c>
      <c r="J36" s="78">
        <v>86140.25</v>
      </c>
      <c r="K36" s="123">
        <f t="shared" si="1"/>
        <v>0.9812303503895748</v>
      </c>
      <c r="L36" s="74">
        <f t="shared" si="3"/>
        <v>0</v>
      </c>
      <c r="M36" s="19">
        <f t="shared" si="2"/>
        <v>0.05000000000291038</v>
      </c>
    </row>
    <row r="37" spans="1:13" s="44" customFormat="1" ht="30" customHeight="1">
      <c r="A37" s="137" t="s">
        <v>42</v>
      </c>
      <c r="B37" s="40">
        <v>801</v>
      </c>
      <c r="C37" s="41">
        <v>80101</v>
      </c>
      <c r="D37" s="42" t="s">
        <v>131</v>
      </c>
      <c r="E37" s="86">
        <v>90093.64</v>
      </c>
      <c r="F37" s="43">
        <v>371255</v>
      </c>
      <c r="G37" s="86">
        <v>216947.12</v>
      </c>
      <c r="H37" s="115">
        <f t="shared" si="0"/>
        <v>0.5843614766131096</v>
      </c>
      <c r="I37" s="43">
        <v>461349</v>
      </c>
      <c r="J37" s="78">
        <v>236207.5</v>
      </c>
      <c r="K37" s="123">
        <f t="shared" si="1"/>
        <v>0.5119930898300419</v>
      </c>
      <c r="L37" s="74">
        <f t="shared" si="3"/>
        <v>70833.26000000001</v>
      </c>
      <c r="M37" s="19">
        <f>(L37+I37)-(F37+E37)</f>
        <v>70833.62</v>
      </c>
    </row>
    <row r="38" spans="1:13" s="44" customFormat="1" ht="24.75" customHeight="1">
      <c r="A38" s="137" t="s">
        <v>43</v>
      </c>
      <c r="B38" s="40">
        <v>801</v>
      </c>
      <c r="C38" s="41">
        <v>80101</v>
      </c>
      <c r="D38" s="42" t="s">
        <v>132</v>
      </c>
      <c r="E38" s="86">
        <v>25371.28</v>
      </c>
      <c r="F38" s="43">
        <v>42792</v>
      </c>
      <c r="G38" s="86">
        <v>32776.73</v>
      </c>
      <c r="H38" s="115">
        <f t="shared" si="0"/>
        <v>0.7659546176855487</v>
      </c>
      <c r="I38" s="43">
        <v>67542</v>
      </c>
      <c r="J38" s="78">
        <v>58148.01</v>
      </c>
      <c r="K38" s="123">
        <f t="shared" si="1"/>
        <v>0.8609163187350094</v>
      </c>
      <c r="L38" s="74">
        <f t="shared" si="3"/>
        <v>0</v>
      </c>
      <c r="M38" s="19">
        <f t="shared" si="2"/>
        <v>-621.2799999999988</v>
      </c>
    </row>
    <row r="39" spans="1:13" s="44" customFormat="1" ht="24.75" customHeight="1">
      <c r="A39" s="137" t="s">
        <v>44</v>
      </c>
      <c r="B39" s="40">
        <v>801</v>
      </c>
      <c r="C39" s="41">
        <v>80101</v>
      </c>
      <c r="D39" s="42" t="s">
        <v>133</v>
      </c>
      <c r="E39" s="86">
        <v>14949.84</v>
      </c>
      <c r="F39" s="43">
        <v>82500</v>
      </c>
      <c r="G39" s="86">
        <v>56251.84</v>
      </c>
      <c r="H39" s="115">
        <f t="shared" si="0"/>
        <v>0.6818404848484848</v>
      </c>
      <c r="I39" s="43">
        <v>97060</v>
      </c>
      <c r="J39" s="78">
        <v>71201.68</v>
      </c>
      <c r="K39" s="123">
        <f t="shared" si="1"/>
        <v>0.7335841747372759</v>
      </c>
      <c r="L39" s="74">
        <f t="shared" si="3"/>
        <v>0</v>
      </c>
      <c r="M39" s="19">
        <f t="shared" si="2"/>
        <v>-389.8399999999965</v>
      </c>
    </row>
    <row r="40" spans="1:13" s="44" customFormat="1" ht="33" customHeight="1">
      <c r="A40" s="137" t="s">
        <v>45</v>
      </c>
      <c r="B40" s="40">
        <v>801</v>
      </c>
      <c r="C40" s="41">
        <v>80101</v>
      </c>
      <c r="D40" s="42" t="s">
        <v>134</v>
      </c>
      <c r="E40" s="101">
        <v>19572.94</v>
      </c>
      <c r="F40" s="102">
        <v>16700</v>
      </c>
      <c r="G40" s="101">
        <v>8671.97</v>
      </c>
      <c r="H40" s="116">
        <f t="shared" si="0"/>
        <v>0.5192796407185628</v>
      </c>
      <c r="I40" s="102">
        <v>36000</v>
      </c>
      <c r="J40" s="103">
        <v>25713.4</v>
      </c>
      <c r="K40" s="124">
        <f t="shared" si="1"/>
        <v>0.7142611111111111</v>
      </c>
      <c r="L40" s="104">
        <f t="shared" si="3"/>
        <v>2531.5099999999948</v>
      </c>
      <c r="M40" s="19">
        <f t="shared" si="2"/>
        <v>2258.5699999999924</v>
      </c>
    </row>
    <row r="41" spans="1:13" s="44" customFormat="1" ht="24.75" customHeight="1">
      <c r="A41" s="137" t="s">
        <v>46</v>
      </c>
      <c r="B41" s="40">
        <v>801</v>
      </c>
      <c r="C41" s="41">
        <v>80101</v>
      </c>
      <c r="D41" s="42" t="s">
        <v>135</v>
      </c>
      <c r="E41" s="86">
        <v>15539.04</v>
      </c>
      <c r="F41" s="43">
        <v>71000</v>
      </c>
      <c r="G41" s="86">
        <v>40295.72</v>
      </c>
      <c r="H41" s="115">
        <f t="shared" si="0"/>
        <v>0.5675453521126761</v>
      </c>
      <c r="I41" s="43">
        <v>84172</v>
      </c>
      <c r="J41" s="78">
        <v>55834.76</v>
      </c>
      <c r="K41" s="123">
        <f t="shared" si="1"/>
        <v>0.6633412536235328</v>
      </c>
      <c r="L41" s="74">
        <f t="shared" si="3"/>
        <v>0</v>
      </c>
      <c r="M41" s="19">
        <f t="shared" si="2"/>
        <v>-2367.040000000008</v>
      </c>
    </row>
    <row r="42" spans="1:13" s="44" customFormat="1" ht="15.75" customHeight="1">
      <c r="A42" s="137" t="s">
        <v>47</v>
      </c>
      <c r="B42" s="40">
        <v>801</v>
      </c>
      <c r="C42" s="41">
        <v>80101</v>
      </c>
      <c r="D42" s="42" t="s">
        <v>136</v>
      </c>
      <c r="E42" s="86">
        <v>2307.39</v>
      </c>
      <c r="F42" s="43">
        <v>9384</v>
      </c>
      <c r="G42" s="86">
        <v>7264.4</v>
      </c>
      <c r="H42" s="115">
        <f t="shared" si="0"/>
        <v>0.7741261722080136</v>
      </c>
      <c r="I42" s="43">
        <v>11692</v>
      </c>
      <c r="J42" s="78">
        <v>9571.79</v>
      </c>
      <c r="K42" s="123">
        <f t="shared" si="1"/>
        <v>0.8186614779336299</v>
      </c>
      <c r="L42" s="74">
        <f t="shared" si="3"/>
        <v>0</v>
      </c>
      <c r="M42" s="19">
        <f t="shared" si="2"/>
        <v>0.6100000000005821</v>
      </c>
    </row>
    <row r="43" spans="1:13" s="44" customFormat="1" ht="15" customHeight="1">
      <c r="A43" s="137" t="s">
        <v>48</v>
      </c>
      <c r="B43" s="40">
        <v>801</v>
      </c>
      <c r="C43" s="41">
        <v>80101</v>
      </c>
      <c r="D43" s="42" t="s">
        <v>137</v>
      </c>
      <c r="E43" s="86">
        <v>35252.69</v>
      </c>
      <c r="F43" s="43">
        <v>178000</v>
      </c>
      <c r="G43" s="86">
        <v>131129.52</v>
      </c>
      <c r="H43" s="115">
        <f t="shared" si="0"/>
        <v>0.7366826966292134</v>
      </c>
      <c r="I43" s="43">
        <v>213253</v>
      </c>
      <c r="J43" s="78">
        <v>166382.21</v>
      </c>
      <c r="K43" s="123">
        <f t="shared" si="1"/>
        <v>0.7802104073565201</v>
      </c>
      <c r="L43" s="74">
        <f t="shared" si="3"/>
        <v>0</v>
      </c>
      <c r="M43" s="19">
        <f t="shared" si="2"/>
        <v>0.3099999999976717</v>
      </c>
    </row>
    <row r="44" spans="1:13" s="44" customFormat="1" ht="27.75" customHeight="1">
      <c r="A44" s="137" t="s">
        <v>49</v>
      </c>
      <c r="B44" s="40">
        <v>801</v>
      </c>
      <c r="C44" s="41">
        <v>80101</v>
      </c>
      <c r="D44" s="42" t="s">
        <v>138</v>
      </c>
      <c r="E44" s="86">
        <v>45019.22</v>
      </c>
      <c r="F44" s="43">
        <v>111196</v>
      </c>
      <c r="G44" s="86">
        <v>105297.7</v>
      </c>
      <c r="H44" s="115">
        <f t="shared" si="0"/>
        <v>0.9469558257491276</v>
      </c>
      <c r="I44" s="43">
        <v>156215</v>
      </c>
      <c r="J44" s="78">
        <v>131844.52</v>
      </c>
      <c r="K44" s="123">
        <f t="shared" si="1"/>
        <v>0.843993982652114</v>
      </c>
      <c r="L44" s="74">
        <f t="shared" si="3"/>
        <v>18472.399999999994</v>
      </c>
      <c r="M44" s="19">
        <f t="shared" si="2"/>
        <v>18472.179999999993</v>
      </c>
    </row>
    <row r="45" spans="1:13" s="44" customFormat="1" ht="15.75" customHeight="1">
      <c r="A45" s="137" t="s">
        <v>50</v>
      </c>
      <c r="B45" s="40">
        <v>801</v>
      </c>
      <c r="C45" s="41">
        <v>80101</v>
      </c>
      <c r="D45" s="42" t="s">
        <v>139</v>
      </c>
      <c r="E45" s="86">
        <v>110300.39</v>
      </c>
      <c r="F45" s="43">
        <v>300000</v>
      </c>
      <c r="G45" s="86">
        <v>227253.32</v>
      </c>
      <c r="H45" s="115">
        <f t="shared" si="0"/>
        <v>0.7575110666666667</v>
      </c>
      <c r="I45" s="43">
        <v>410300</v>
      </c>
      <c r="J45" s="78">
        <v>202626.87</v>
      </c>
      <c r="K45" s="123">
        <f t="shared" si="1"/>
        <v>0.4938505240068243</v>
      </c>
      <c r="L45" s="74">
        <f t="shared" si="3"/>
        <v>134926.84000000003</v>
      </c>
      <c r="M45" s="19">
        <f t="shared" si="2"/>
        <v>134926.45000000007</v>
      </c>
    </row>
    <row r="46" spans="1:13" s="44" customFormat="1" ht="31.5" customHeight="1">
      <c r="A46" s="137" t="s">
        <v>51</v>
      </c>
      <c r="B46" s="40">
        <v>801</v>
      </c>
      <c r="C46" s="41">
        <v>80101</v>
      </c>
      <c r="D46" s="42" t="s">
        <v>140</v>
      </c>
      <c r="E46" s="86">
        <v>3856.3</v>
      </c>
      <c r="F46" s="43">
        <v>30560</v>
      </c>
      <c r="G46" s="86">
        <v>23580.3</v>
      </c>
      <c r="H46" s="115">
        <f t="shared" si="0"/>
        <v>0.7716066753926701</v>
      </c>
      <c r="I46" s="43">
        <v>33486</v>
      </c>
      <c r="J46" s="78">
        <v>27436.6</v>
      </c>
      <c r="K46" s="123">
        <f t="shared" si="1"/>
        <v>0.8193453980768082</v>
      </c>
      <c r="L46" s="74">
        <f t="shared" si="3"/>
        <v>0</v>
      </c>
      <c r="M46" s="19">
        <f t="shared" si="2"/>
        <v>-930.3000000000029</v>
      </c>
    </row>
    <row r="47" spans="1:13" s="44" customFormat="1" ht="31.5" customHeight="1">
      <c r="A47" s="138"/>
      <c r="B47" s="40">
        <v>801</v>
      </c>
      <c r="C47" s="41">
        <v>80101</v>
      </c>
      <c r="D47" s="42" t="s">
        <v>203</v>
      </c>
      <c r="E47" s="92">
        <v>827.34</v>
      </c>
      <c r="F47" s="52">
        <v>13500</v>
      </c>
      <c r="G47" s="92">
        <v>7439</v>
      </c>
      <c r="H47" s="117">
        <f t="shared" si="0"/>
        <v>0.551037037037037</v>
      </c>
      <c r="I47" s="52">
        <v>14327</v>
      </c>
      <c r="J47" s="79">
        <v>8266.34</v>
      </c>
      <c r="K47" s="125">
        <f t="shared" si="1"/>
        <v>0.5769763383820758</v>
      </c>
      <c r="L47" s="99">
        <f t="shared" si="3"/>
        <v>0</v>
      </c>
      <c r="M47" s="19">
        <f t="shared" si="2"/>
        <v>-0.3400000000001455</v>
      </c>
    </row>
    <row r="48" spans="1:13" s="44" customFormat="1" ht="22.5" customHeight="1">
      <c r="A48" s="138"/>
      <c r="B48" s="40">
        <v>801</v>
      </c>
      <c r="C48" s="41">
        <v>80101</v>
      </c>
      <c r="D48" s="51" t="s">
        <v>210</v>
      </c>
      <c r="E48" s="92">
        <v>0</v>
      </c>
      <c r="F48" s="52">
        <v>6000</v>
      </c>
      <c r="G48" s="92">
        <v>9</v>
      </c>
      <c r="H48" s="117">
        <f t="shared" si="0"/>
        <v>0.0015</v>
      </c>
      <c r="I48" s="52">
        <v>6000</v>
      </c>
      <c r="J48" s="146">
        <v>0</v>
      </c>
      <c r="K48" s="125">
        <f t="shared" si="1"/>
        <v>0</v>
      </c>
      <c r="L48" s="99">
        <f t="shared" si="3"/>
        <v>9</v>
      </c>
      <c r="M48" s="19">
        <f t="shared" si="2"/>
        <v>9</v>
      </c>
    </row>
    <row r="49" spans="1:13" s="44" customFormat="1" ht="22.5" customHeight="1">
      <c r="A49" s="138"/>
      <c r="B49" s="40">
        <v>801</v>
      </c>
      <c r="C49" s="41">
        <v>80101</v>
      </c>
      <c r="D49" s="51" t="s">
        <v>211</v>
      </c>
      <c r="E49" s="92">
        <v>6750.29</v>
      </c>
      <c r="F49" s="52">
        <v>40000</v>
      </c>
      <c r="G49" s="92">
        <v>26924.78</v>
      </c>
      <c r="H49" s="117">
        <f t="shared" si="0"/>
        <v>0.6731195</v>
      </c>
      <c r="I49" s="52">
        <v>46750</v>
      </c>
      <c r="J49" s="79">
        <v>33675.07</v>
      </c>
      <c r="K49" s="125">
        <f t="shared" si="1"/>
        <v>0.7203223529411764</v>
      </c>
      <c r="L49" s="99">
        <f t="shared" si="3"/>
        <v>0</v>
      </c>
      <c r="M49" s="19">
        <f t="shared" si="2"/>
        <v>-0.2900000000008731</v>
      </c>
    </row>
    <row r="50" spans="1:13" s="26" customFormat="1" ht="15.75">
      <c r="A50" s="132" t="s">
        <v>67</v>
      </c>
      <c r="B50" s="22">
        <v>801</v>
      </c>
      <c r="C50" s="23">
        <v>80104</v>
      </c>
      <c r="D50" s="24" t="s">
        <v>22</v>
      </c>
      <c r="E50" s="84">
        <f>SUM(E52:E85)</f>
        <v>362383.61999999994</v>
      </c>
      <c r="F50" s="1">
        <f>SUM(F52:F85)</f>
        <v>896892</v>
      </c>
      <c r="G50" s="98">
        <f>SUM(G52:G85)</f>
        <v>626908.7199999999</v>
      </c>
      <c r="H50" s="113">
        <f>G50/F50</f>
        <v>0.698979052104378</v>
      </c>
      <c r="I50" s="1">
        <f>SUM(I52:I85)</f>
        <v>1326054</v>
      </c>
      <c r="J50" s="80">
        <f>SUM(J52:J85)</f>
        <v>861716.17</v>
      </c>
      <c r="K50" s="113">
        <f t="shared" si="1"/>
        <v>0.6498349011427891</v>
      </c>
      <c r="L50" s="73">
        <f>E50+G50-J50</f>
        <v>127576.16999999981</v>
      </c>
      <c r="M50" s="19">
        <f t="shared" si="2"/>
        <v>194354.55000000005</v>
      </c>
    </row>
    <row r="51" spans="1:13" s="39" customFormat="1" ht="15.75" customHeight="1">
      <c r="A51" s="136"/>
      <c r="B51" s="37"/>
      <c r="C51" s="38"/>
      <c r="D51" s="35" t="s">
        <v>18</v>
      </c>
      <c r="E51" s="85"/>
      <c r="F51" s="203"/>
      <c r="G51" s="172"/>
      <c r="H51" s="164"/>
      <c r="I51" s="203"/>
      <c r="J51" s="173"/>
      <c r="K51" s="164"/>
      <c r="L51" s="174"/>
      <c r="M51" s="19">
        <f t="shared" si="2"/>
        <v>0</v>
      </c>
    </row>
    <row r="52" spans="1:13" s="44" customFormat="1" ht="21.75" customHeight="1">
      <c r="A52" s="137" t="s">
        <v>27</v>
      </c>
      <c r="B52" s="40">
        <v>801</v>
      </c>
      <c r="C52" s="41">
        <v>80104</v>
      </c>
      <c r="D52" s="42" t="s">
        <v>141</v>
      </c>
      <c r="E52" s="86">
        <v>4031.65</v>
      </c>
      <c r="F52" s="43">
        <v>13725</v>
      </c>
      <c r="G52" s="86">
        <v>14677.11</v>
      </c>
      <c r="H52" s="115">
        <f t="shared" si="0"/>
        <v>1.0693704918032787</v>
      </c>
      <c r="I52" s="43">
        <v>25953</v>
      </c>
      <c r="J52" s="78">
        <v>18708.76</v>
      </c>
      <c r="K52" s="123">
        <f t="shared" si="1"/>
        <v>0.72087080491658</v>
      </c>
      <c r="L52" s="74">
        <f aca="true" t="shared" si="4" ref="L52:L85">E52+G52-J52</f>
        <v>0</v>
      </c>
      <c r="M52" s="19">
        <f t="shared" si="2"/>
        <v>8196.349999999999</v>
      </c>
    </row>
    <row r="53" spans="1:13" s="44" customFormat="1" ht="21.75" customHeight="1">
      <c r="A53" s="137" t="s">
        <v>30</v>
      </c>
      <c r="B53" s="40">
        <v>801</v>
      </c>
      <c r="C53" s="41">
        <v>80104</v>
      </c>
      <c r="D53" s="42" t="s">
        <v>142</v>
      </c>
      <c r="E53" s="86">
        <v>9372.73</v>
      </c>
      <c r="F53" s="43">
        <v>7565</v>
      </c>
      <c r="G53" s="86">
        <v>6422.73</v>
      </c>
      <c r="H53" s="115">
        <f t="shared" si="0"/>
        <v>0.8490059484467944</v>
      </c>
      <c r="I53" s="43">
        <v>16938</v>
      </c>
      <c r="J53" s="78">
        <v>15795.46</v>
      </c>
      <c r="K53" s="123">
        <f>J53/I53</f>
        <v>0.9325457551068602</v>
      </c>
      <c r="L53" s="74">
        <f t="shared" si="4"/>
        <v>0</v>
      </c>
      <c r="M53" s="19">
        <f t="shared" si="2"/>
        <v>0.27000000000043656</v>
      </c>
    </row>
    <row r="54" spans="1:13" s="44" customFormat="1" ht="21.75" customHeight="1">
      <c r="A54" s="137" t="s">
        <v>31</v>
      </c>
      <c r="B54" s="40">
        <v>801</v>
      </c>
      <c r="C54" s="41">
        <v>80104</v>
      </c>
      <c r="D54" s="42" t="s">
        <v>143</v>
      </c>
      <c r="E54" s="86">
        <v>2111.49</v>
      </c>
      <c r="F54" s="43">
        <v>37124</v>
      </c>
      <c r="G54" s="86">
        <v>22131.02</v>
      </c>
      <c r="H54" s="115">
        <f t="shared" si="0"/>
        <v>0.5961378084258162</v>
      </c>
      <c r="I54" s="43">
        <v>39236</v>
      </c>
      <c r="J54" s="78">
        <v>20657.72</v>
      </c>
      <c r="K54" s="123">
        <f t="shared" si="1"/>
        <v>0.5264991334488736</v>
      </c>
      <c r="L54" s="74">
        <f t="shared" si="4"/>
        <v>3584.790000000001</v>
      </c>
      <c r="M54" s="19">
        <f t="shared" si="2"/>
        <v>3585.300000000003</v>
      </c>
    </row>
    <row r="55" spans="1:13" s="44" customFormat="1" ht="21.75" customHeight="1">
      <c r="A55" s="137" t="s">
        <v>32</v>
      </c>
      <c r="B55" s="40">
        <v>801</v>
      </c>
      <c r="C55" s="41">
        <v>80104</v>
      </c>
      <c r="D55" s="42" t="s">
        <v>95</v>
      </c>
      <c r="E55" s="86">
        <v>7844.9</v>
      </c>
      <c r="F55" s="43">
        <v>14013</v>
      </c>
      <c r="G55" s="86">
        <v>11625.81</v>
      </c>
      <c r="H55" s="115">
        <f t="shared" si="0"/>
        <v>0.8296446157139798</v>
      </c>
      <c r="I55" s="43">
        <v>21613</v>
      </c>
      <c r="J55" s="78">
        <v>15864.66</v>
      </c>
      <c r="K55" s="123">
        <f t="shared" si="1"/>
        <v>0.7340332207467728</v>
      </c>
      <c r="L55" s="74">
        <f t="shared" si="4"/>
        <v>3606.0499999999993</v>
      </c>
      <c r="M55" s="19">
        <f t="shared" si="2"/>
        <v>3361.149999999998</v>
      </c>
    </row>
    <row r="56" spans="1:13" s="44" customFormat="1" ht="21.75" customHeight="1">
      <c r="A56" s="137" t="s">
        <v>33</v>
      </c>
      <c r="B56" s="40">
        <v>801</v>
      </c>
      <c r="C56" s="41">
        <v>80104</v>
      </c>
      <c r="D56" s="42" t="s">
        <v>185</v>
      </c>
      <c r="E56" s="86">
        <v>44578.52</v>
      </c>
      <c r="F56" s="43">
        <v>63468</v>
      </c>
      <c r="G56" s="86">
        <v>46624.99</v>
      </c>
      <c r="H56" s="115">
        <f t="shared" si="0"/>
        <v>0.7346220142433982</v>
      </c>
      <c r="I56" s="43">
        <v>108047</v>
      </c>
      <c r="J56" s="78">
        <v>82277.45</v>
      </c>
      <c r="K56" s="123">
        <f t="shared" si="1"/>
        <v>0.7614968485936675</v>
      </c>
      <c r="L56" s="74">
        <f t="shared" si="4"/>
        <v>8926.059999999998</v>
      </c>
      <c r="M56" s="19">
        <f t="shared" si="2"/>
        <v>8926.540000000008</v>
      </c>
    </row>
    <row r="57" spans="1:13" s="44" customFormat="1" ht="21.75" customHeight="1">
      <c r="A57" s="137" t="s">
        <v>34</v>
      </c>
      <c r="B57" s="40">
        <v>801</v>
      </c>
      <c r="C57" s="41">
        <v>80104</v>
      </c>
      <c r="D57" s="42" t="s">
        <v>96</v>
      </c>
      <c r="E57" s="86">
        <v>5134.01</v>
      </c>
      <c r="F57" s="43">
        <v>12010</v>
      </c>
      <c r="G57" s="86">
        <v>16475.49</v>
      </c>
      <c r="H57" s="115">
        <f t="shared" si="0"/>
        <v>1.3718143213988345</v>
      </c>
      <c r="I57" s="43">
        <v>24422</v>
      </c>
      <c r="J57" s="78">
        <v>21609.5</v>
      </c>
      <c r="K57" s="123">
        <f t="shared" si="1"/>
        <v>0.8848374416509704</v>
      </c>
      <c r="L57" s="74">
        <f t="shared" si="4"/>
        <v>0</v>
      </c>
      <c r="M57" s="19">
        <f t="shared" si="2"/>
        <v>7277.989999999998</v>
      </c>
    </row>
    <row r="58" spans="1:13" s="44" customFormat="1" ht="21.75" customHeight="1">
      <c r="A58" s="137" t="s">
        <v>35</v>
      </c>
      <c r="B58" s="40">
        <v>801</v>
      </c>
      <c r="C58" s="41">
        <v>80104</v>
      </c>
      <c r="D58" s="42" t="s">
        <v>97</v>
      </c>
      <c r="E58" s="86">
        <v>3679.91</v>
      </c>
      <c r="F58" s="43">
        <v>12267</v>
      </c>
      <c r="G58" s="86">
        <v>2562.96</v>
      </c>
      <c r="H58" s="115">
        <f t="shared" si="0"/>
        <v>0.2089312790413304</v>
      </c>
      <c r="I58" s="43">
        <v>15947</v>
      </c>
      <c r="J58" s="78">
        <v>5881.63</v>
      </c>
      <c r="K58" s="123">
        <f t="shared" si="1"/>
        <v>0.36882360318555213</v>
      </c>
      <c r="L58" s="74">
        <f t="shared" si="4"/>
        <v>361.2399999999998</v>
      </c>
      <c r="M58" s="19">
        <f t="shared" si="2"/>
        <v>361.3299999999999</v>
      </c>
    </row>
    <row r="59" spans="1:13" s="44" customFormat="1" ht="21.75" customHeight="1">
      <c r="A59" s="137" t="s">
        <v>36</v>
      </c>
      <c r="B59" s="40">
        <v>801</v>
      </c>
      <c r="C59" s="41">
        <v>80104</v>
      </c>
      <c r="D59" s="42" t="s">
        <v>98</v>
      </c>
      <c r="E59" s="86">
        <v>28198.76</v>
      </c>
      <c r="F59" s="43">
        <v>11070</v>
      </c>
      <c r="G59" s="86">
        <v>8985.95</v>
      </c>
      <c r="H59" s="115">
        <f t="shared" si="0"/>
        <v>0.8117389340560073</v>
      </c>
      <c r="I59" s="43">
        <v>38970</v>
      </c>
      <c r="J59" s="78">
        <v>25332.88</v>
      </c>
      <c r="K59" s="123">
        <f t="shared" si="1"/>
        <v>0.6500610726199642</v>
      </c>
      <c r="L59" s="74">
        <f t="shared" si="4"/>
        <v>11851.829999999998</v>
      </c>
      <c r="M59" s="19">
        <f t="shared" si="2"/>
        <v>11553.070000000007</v>
      </c>
    </row>
    <row r="60" spans="1:13" s="44" customFormat="1" ht="21.75" customHeight="1">
      <c r="A60" s="137" t="s">
        <v>37</v>
      </c>
      <c r="B60" s="40">
        <v>801</v>
      </c>
      <c r="C60" s="41">
        <v>80104</v>
      </c>
      <c r="D60" s="42" t="s">
        <v>99</v>
      </c>
      <c r="E60" s="86">
        <v>7430.93</v>
      </c>
      <c r="F60" s="43">
        <v>173733</v>
      </c>
      <c r="G60" s="86">
        <v>149497.93</v>
      </c>
      <c r="H60" s="115">
        <f t="shared" si="0"/>
        <v>0.8605039341978783</v>
      </c>
      <c r="I60" s="43">
        <v>180164</v>
      </c>
      <c r="J60" s="78">
        <v>150585.21</v>
      </c>
      <c r="K60" s="123">
        <f t="shared" si="1"/>
        <v>0.8358229724029217</v>
      </c>
      <c r="L60" s="74">
        <f t="shared" si="4"/>
        <v>6343.649999999994</v>
      </c>
      <c r="M60" s="19">
        <f t="shared" si="2"/>
        <v>5343.720000000001</v>
      </c>
    </row>
    <row r="61" spans="1:13" s="44" customFormat="1" ht="21.75" customHeight="1">
      <c r="A61" s="137" t="s">
        <v>38</v>
      </c>
      <c r="B61" s="40">
        <v>801</v>
      </c>
      <c r="C61" s="41">
        <v>80104</v>
      </c>
      <c r="D61" s="42" t="s">
        <v>100</v>
      </c>
      <c r="E61" s="86">
        <v>9344.19</v>
      </c>
      <c r="F61" s="43">
        <v>10365</v>
      </c>
      <c r="G61" s="86">
        <v>7902.44</v>
      </c>
      <c r="H61" s="115">
        <f t="shared" si="0"/>
        <v>0.7624158224794982</v>
      </c>
      <c r="I61" s="43">
        <v>19709</v>
      </c>
      <c r="J61" s="78">
        <v>13308.7</v>
      </c>
      <c r="K61" s="123">
        <f t="shared" si="1"/>
        <v>0.6752600334872394</v>
      </c>
      <c r="L61" s="74">
        <f t="shared" si="4"/>
        <v>3937.9300000000003</v>
      </c>
      <c r="M61" s="19">
        <f t="shared" si="2"/>
        <v>3937.739999999998</v>
      </c>
    </row>
    <row r="62" spans="1:13" s="44" customFormat="1" ht="21.75" customHeight="1">
      <c r="A62" s="137" t="s">
        <v>39</v>
      </c>
      <c r="B62" s="40">
        <v>801</v>
      </c>
      <c r="C62" s="41">
        <v>80104</v>
      </c>
      <c r="D62" s="42" t="s">
        <v>101</v>
      </c>
      <c r="E62" s="86">
        <v>243.4</v>
      </c>
      <c r="F62" s="43">
        <v>12580</v>
      </c>
      <c r="G62" s="86">
        <v>15142.85</v>
      </c>
      <c r="H62" s="115">
        <f t="shared" si="0"/>
        <v>1.2037241653418125</v>
      </c>
      <c r="I62" s="43">
        <v>19015</v>
      </c>
      <c r="J62" s="78">
        <v>15386.25</v>
      </c>
      <c r="K62" s="123">
        <f t="shared" si="1"/>
        <v>0.8091638180383908</v>
      </c>
      <c r="L62" s="74">
        <f t="shared" si="4"/>
        <v>0</v>
      </c>
      <c r="M62" s="19">
        <f t="shared" si="2"/>
        <v>6191.6</v>
      </c>
    </row>
    <row r="63" spans="1:13" s="44" customFormat="1" ht="21.75" customHeight="1">
      <c r="A63" s="137" t="s">
        <v>40</v>
      </c>
      <c r="B63" s="40">
        <v>801</v>
      </c>
      <c r="C63" s="41">
        <v>80104</v>
      </c>
      <c r="D63" s="42" t="s">
        <v>102</v>
      </c>
      <c r="E63" s="86">
        <v>3210.47</v>
      </c>
      <c r="F63" s="43">
        <v>8005</v>
      </c>
      <c r="G63" s="86">
        <v>4882.43</v>
      </c>
      <c r="H63" s="115">
        <f t="shared" si="0"/>
        <v>0.6099225484072455</v>
      </c>
      <c r="I63" s="43">
        <v>11216</v>
      </c>
      <c r="J63" s="78">
        <v>8092.9</v>
      </c>
      <c r="K63" s="123">
        <f t="shared" si="1"/>
        <v>0.7215495720399429</v>
      </c>
      <c r="L63" s="74">
        <f t="shared" si="4"/>
        <v>0</v>
      </c>
      <c r="M63" s="19">
        <f t="shared" si="2"/>
        <v>0.5300000000006548</v>
      </c>
    </row>
    <row r="64" spans="1:13" s="44" customFormat="1" ht="21.75" customHeight="1">
      <c r="A64" s="137" t="s">
        <v>41</v>
      </c>
      <c r="B64" s="40">
        <v>801</v>
      </c>
      <c r="C64" s="41">
        <v>80104</v>
      </c>
      <c r="D64" s="42" t="s">
        <v>144</v>
      </c>
      <c r="E64" s="86">
        <v>39979.63</v>
      </c>
      <c r="F64" s="43">
        <v>36625</v>
      </c>
      <c r="G64" s="86">
        <v>31114.07</v>
      </c>
      <c r="H64" s="115">
        <f t="shared" si="0"/>
        <v>0.8495309215017065</v>
      </c>
      <c r="I64" s="43">
        <v>76425</v>
      </c>
      <c r="J64" s="78">
        <v>38746.6</v>
      </c>
      <c r="K64" s="123">
        <f t="shared" si="1"/>
        <v>0.5069885508668629</v>
      </c>
      <c r="L64" s="74">
        <f t="shared" si="4"/>
        <v>32347.1</v>
      </c>
      <c r="M64" s="19">
        <f t="shared" si="2"/>
        <v>32167.47</v>
      </c>
    </row>
    <row r="65" spans="1:13" s="44" customFormat="1" ht="21.75" customHeight="1">
      <c r="A65" s="137" t="s">
        <v>42</v>
      </c>
      <c r="B65" s="40">
        <v>801</v>
      </c>
      <c r="C65" s="41">
        <v>80104</v>
      </c>
      <c r="D65" s="42" t="s">
        <v>103</v>
      </c>
      <c r="E65" s="86">
        <v>24224.93</v>
      </c>
      <c r="F65" s="43">
        <v>38630</v>
      </c>
      <c r="G65" s="86">
        <v>52.1</v>
      </c>
      <c r="H65" s="115">
        <f t="shared" si="0"/>
        <v>0.00134869272586073</v>
      </c>
      <c r="I65" s="43">
        <v>57180</v>
      </c>
      <c r="J65" s="147">
        <v>24277.03</v>
      </c>
      <c r="K65" s="123">
        <f t="shared" si="1"/>
        <v>0.42457205316544244</v>
      </c>
      <c r="L65" s="74">
        <f t="shared" si="4"/>
        <v>0</v>
      </c>
      <c r="M65" s="19">
        <f t="shared" si="2"/>
        <v>-5674.93</v>
      </c>
    </row>
    <row r="66" spans="1:13" s="44" customFormat="1" ht="21.75" customHeight="1">
      <c r="A66" s="137" t="s">
        <v>43</v>
      </c>
      <c r="B66" s="40">
        <v>801</v>
      </c>
      <c r="C66" s="41">
        <v>80104</v>
      </c>
      <c r="D66" s="42" t="s">
        <v>145</v>
      </c>
      <c r="E66" s="86">
        <v>4462.29</v>
      </c>
      <c r="F66" s="43">
        <v>43477</v>
      </c>
      <c r="G66" s="86">
        <v>16207.35</v>
      </c>
      <c r="H66" s="115">
        <f t="shared" si="0"/>
        <v>0.37277986061595786</v>
      </c>
      <c r="I66" s="43">
        <v>47939</v>
      </c>
      <c r="J66" s="78">
        <v>20338.9</v>
      </c>
      <c r="K66" s="123">
        <f t="shared" si="1"/>
        <v>0.4242662550324371</v>
      </c>
      <c r="L66" s="74">
        <f t="shared" si="4"/>
        <v>330.73999999999796</v>
      </c>
      <c r="M66" s="19">
        <f t="shared" si="2"/>
        <v>330.4499999999971</v>
      </c>
    </row>
    <row r="67" spans="1:13" s="44" customFormat="1" ht="21.75" customHeight="1">
      <c r="A67" s="137" t="s">
        <v>44</v>
      </c>
      <c r="B67" s="40">
        <v>801</v>
      </c>
      <c r="C67" s="41">
        <v>80104</v>
      </c>
      <c r="D67" s="42" t="s">
        <v>104</v>
      </c>
      <c r="E67" s="86">
        <v>6840.75</v>
      </c>
      <c r="F67" s="43">
        <v>15560</v>
      </c>
      <c r="G67" s="86">
        <v>12884.86</v>
      </c>
      <c r="H67" s="115">
        <f t="shared" si="0"/>
        <v>0.8280758354755784</v>
      </c>
      <c r="I67" s="43">
        <v>22401</v>
      </c>
      <c r="J67" s="78">
        <v>19725.61</v>
      </c>
      <c r="K67" s="123">
        <f t="shared" si="1"/>
        <v>0.880568278201866</v>
      </c>
      <c r="L67" s="74">
        <f t="shared" si="4"/>
        <v>0</v>
      </c>
      <c r="M67" s="19">
        <f t="shared" si="2"/>
        <v>0.25</v>
      </c>
    </row>
    <row r="68" spans="1:13" s="44" customFormat="1" ht="21.75" customHeight="1">
      <c r="A68" s="137" t="s">
        <v>45</v>
      </c>
      <c r="B68" s="40">
        <v>801</v>
      </c>
      <c r="C68" s="41">
        <v>80104</v>
      </c>
      <c r="D68" s="42" t="s">
        <v>105</v>
      </c>
      <c r="E68" s="86">
        <v>2002.01</v>
      </c>
      <c r="F68" s="43">
        <v>8105</v>
      </c>
      <c r="G68" s="86">
        <v>10235.41</v>
      </c>
      <c r="H68" s="115">
        <f t="shared" si="0"/>
        <v>1.2628513263417642</v>
      </c>
      <c r="I68" s="43">
        <v>19028</v>
      </c>
      <c r="J68" s="78">
        <v>12237.42</v>
      </c>
      <c r="K68" s="123">
        <f t="shared" si="1"/>
        <v>0.6431269707799033</v>
      </c>
      <c r="L68" s="74">
        <f t="shared" si="4"/>
        <v>0</v>
      </c>
      <c r="M68" s="19">
        <f t="shared" si="2"/>
        <v>8920.99</v>
      </c>
    </row>
    <row r="69" spans="1:13" s="44" customFormat="1" ht="21.75" customHeight="1">
      <c r="A69" s="137" t="s">
        <v>46</v>
      </c>
      <c r="B69" s="40">
        <v>801</v>
      </c>
      <c r="C69" s="41">
        <v>80104</v>
      </c>
      <c r="D69" s="42" t="s">
        <v>106</v>
      </c>
      <c r="E69" s="86">
        <v>7741.2</v>
      </c>
      <c r="F69" s="43">
        <v>32976</v>
      </c>
      <c r="G69" s="86">
        <v>6349.43</v>
      </c>
      <c r="H69" s="115">
        <f t="shared" si="0"/>
        <v>0.1925470038816109</v>
      </c>
      <c r="I69" s="43">
        <v>40717</v>
      </c>
      <c r="J69" s="78">
        <v>11923.05</v>
      </c>
      <c r="K69" s="123">
        <f t="shared" si="1"/>
        <v>0.2928273202839109</v>
      </c>
      <c r="L69" s="74">
        <f t="shared" si="4"/>
        <v>2167.5800000000017</v>
      </c>
      <c r="M69" s="19">
        <f t="shared" si="2"/>
        <v>2167.3800000000047</v>
      </c>
    </row>
    <row r="70" spans="1:13" s="44" customFormat="1" ht="21.75" customHeight="1">
      <c r="A70" s="137" t="s">
        <v>47</v>
      </c>
      <c r="B70" s="40">
        <v>801</v>
      </c>
      <c r="C70" s="41">
        <v>80104</v>
      </c>
      <c r="D70" s="42" t="s">
        <v>146</v>
      </c>
      <c r="E70" s="86">
        <v>9504.6</v>
      </c>
      <c r="F70" s="43">
        <v>26340</v>
      </c>
      <c r="G70" s="86">
        <v>26643.48</v>
      </c>
      <c r="H70" s="115">
        <f t="shared" si="0"/>
        <v>1.0115216400911162</v>
      </c>
      <c r="I70" s="43">
        <v>44668</v>
      </c>
      <c r="J70" s="78">
        <v>36148.08</v>
      </c>
      <c r="K70" s="123">
        <f t="shared" si="1"/>
        <v>0.8092612160831021</v>
      </c>
      <c r="L70" s="74">
        <f t="shared" si="4"/>
        <v>0</v>
      </c>
      <c r="M70" s="19">
        <f t="shared" si="2"/>
        <v>8823.400000000001</v>
      </c>
    </row>
    <row r="71" spans="1:13" s="44" customFormat="1" ht="21.75" customHeight="1">
      <c r="A71" s="137" t="s">
        <v>48</v>
      </c>
      <c r="B71" s="40">
        <v>801</v>
      </c>
      <c r="C71" s="41">
        <v>80104</v>
      </c>
      <c r="D71" s="42" t="s">
        <v>107</v>
      </c>
      <c r="E71" s="86">
        <v>4153.26</v>
      </c>
      <c r="F71" s="43">
        <v>13555</v>
      </c>
      <c r="G71" s="86">
        <v>9994.65</v>
      </c>
      <c r="H71" s="115">
        <f>G71/F71</f>
        <v>0.7373404647731464</v>
      </c>
      <c r="I71" s="43">
        <v>17708</v>
      </c>
      <c r="J71" s="78">
        <v>14147.91</v>
      </c>
      <c r="K71" s="123">
        <f t="shared" si="1"/>
        <v>0.7989558391687372</v>
      </c>
      <c r="L71" s="74">
        <f t="shared" si="4"/>
        <v>0</v>
      </c>
      <c r="M71" s="19">
        <f t="shared" si="2"/>
        <v>-0.26000000000203727</v>
      </c>
    </row>
    <row r="72" spans="1:21" s="44" customFormat="1" ht="32.25" customHeight="1">
      <c r="A72" s="137" t="s">
        <v>49</v>
      </c>
      <c r="B72" s="40">
        <v>801</v>
      </c>
      <c r="C72" s="41">
        <v>80104</v>
      </c>
      <c r="D72" s="42" t="s">
        <v>147</v>
      </c>
      <c r="E72" s="101">
        <v>2679.19</v>
      </c>
      <c r="F72" s="102">
        <v>8820</v>
      </c>
      <c r="G72" s="101">
        <v>17369.22</v>
      </c>
      <c r="H72" s="116">
        <f t="shared" si="0"/>
        <v>1.9692993197278912</v>
      </c>
      <c r="I72" s="102">
        <v>23058</v>
      </c>
      <c r="J72" s="103">
        <v>20048.41</v>
      </c>
      <c r="K72" s="124">
        <f t="shared" si="1"/>
        <v>0.8694774048052737</v>
      </c>
      <c r="L72" s="104">
        <f t="shared" si="4"/>
        <v>0</v>
      </c>
      <c r="M72" s="105">
        <f t="shared" si="2"/>
        <v>11558.81</v>
      </c>
      <c r="N72" s="107"/>
      <c r="O72" s="107"/>
      <c r="P72" s="107"/>
      <c r="Q72" s="107"/>
      <c r="R72" s="107"/>
      <c r="S72" s="107"/>
      <c r="T72" s="107"/>
      <c r="U72" s="107"/>
    </row>
    <row r="73" spans="1:13" s="44" customFormat="1" ht="20.25" customHeight="1">
      <c r="A73" s="137" t="s">
        <v>50</v>
      </c>
      <c r="B73" s="40">
        <v>801</v>
      </c>
      <c r="C73" s="41">
        <v>80104</v>
      </c>
      <c r="D73" s="42" t="s">
        <v>108</v>
      </c>
      <c r="E73" s="86">
        <v>0</v>
      </c>
      <c r="F73" s="43">
        <v>28914</v>
      </c>
      <c r="G73" s="86">
        <v>6239.66</v>
      </c>
      <c r="H73" s="115">
        <f t="shared" si="0"/>
        <v>0.2158006502040534</v>
      </c>
      <c r="I73" s="43">
        <v>28914</v>
      </c>
      <c r="J73" s="78">
        <v>5089.12</v>
      </c>
      <c r="K73" s="123">
        <f t="shared" si="1"/>
        <v>0.17600885384242926</v>
      </c>
      <c r="L73" s="74">
        <f t="shared" si="4"/>
        <v>1150.54</v>
      </c>
      <c r="M73" s="19">
        <f t="shared" si="2"/>
        <v>1150.5400000000009</v>
      </c>
    </row>
    <row r="74" spans="1:13" s="44" customFormat="1" ht="20.25" customHeight="1">
      <c r="A74" s="137" t="s">
        <v>51</v>
      </c>
      <c r="B74" s="40">
        <v>801</v>
      </c>
      <c r="C74" s="41">
        <v>80104</v>
      </c>
      <c r="D74" s="42" t="s">
        <v>109</v>
      </c>
      <c r="E74" s="86">
        <v>4160.69</v>
      </c>
      <c r="F74" s="43">
        <v>11992</v>
      </c>
      <c r="G74" s="86">
        <v>8854.57</v>
      </c>
      <c r="H74" s="115">
        <f t="shared" si="0"/>
        <v>0.7383730820547031</v>
      </c>
      <c r="I74" s="43">
        <v>16153</v>
      </c>
      <c r="J74" s="78">
        <v>13015.26</v>
      </c>
      <c r="K74" s="123">
        <f t="shared" si="1"/>
        <v>0.8057487773169071</v>
      </c>
      <c r="L74" s="74">
        <f t="shared" si="4"/>
        <v>0</v>
      </c>
      <c r="M74" s="19">
        <f t="shared" si="2"/>
        <v>0.3100000000013097</v>
      </c>
    </row>
    <row r="75" spans="1:13" s="44" customFormat="1" ht="20.25" customHeight="1">
      <c r="A75" s="137" t="s">
        <v>52</v>
      </c>
      <c r="B75" s="40">
        <v>801</v>
      </c>
      <c r="C75" s="41">
        <v>80104</v>
      </c>
      <c r="D75" s="42" t="s">
        <v>110</v>
      </c>
      <c r="E75" s="86">
        <v>15033.05</v>
      </c>
      <c r="F75" s="43">
        <v>13131</v>
      </c>
      <c r="G75" s="86">
        <v>3606.51</v>
      </c>
      <c r="H75" s="115">
        <f t="shared" si="0"/>
        <v>0.27465615718528674</v>
      </c>
      <c r="I75" s="43">
        <v>28164</v>
      </c>
      <c r="J75" s="78">
        <v>17382.26</v>
      </c>
      <c r="K75" s="123">
        <f t="shared" si="1"/>
        <v>0.6171800880556738</v>
      </c>
      <c r="L75" s="74">
        <f t="shared" si="4"/>
        <v>1257.2999999999993</v>
      </c>
      <c r="M75" s="19">
        <f t="shared" si="2"/>
        <v>1257.25</v>
      </c>
    </row>
    <row r="76" spans="1:13" s="44" customFormat="1" ht="20.25" customHeight="1">
      <c r="A76" s="137" t="s">
        <v>53</v>
      </c>
      <c r="B76" s="40">
        <v>801</v>
      </c>
      <c r="C76" s="41">
        <v>80104</v>
      </c>
      <c r="D76" s="42" t="s">
        <v>111</v>
      </c>
      <c r="E76" s="86">
        <v>9651.84</v>
      </c>
      <c r="F76" s="43">
        <v>30770</v>
      </c>
      <c r="G76" s="86">
        <v>14058.5</v>
      </c>
      <c r="H76" s="115">
        <f t="shared" si="0"/>
        <v>0.45688982775430614</v>
      </c>
      <c r="I76" s="43">
        <v>40422</v>
      </c>
      <c r="J76" s="78">
        <v>23710.34</v>
      </c>
      <c r="K76" s="123">
        <f>J76/I76</f>
        <v>0.5865701845529662</v>
      </c>
      <c r="L76" s="74">
        <f t="shared" si="4"/>
        <v>0</v>
      </c>
      <c r="M76" s="19">
        <f t="shared" si="2"/>
        <v>0.16000000000349246</v>
      </c>
    </row>
    <row r="77" spans="1:13" s="44" customFormat="1" ht="20.25" customHeight="1">
      <c r="A77" s="137" t="s">
        <v>54</v>
      </c>
      <c r="B77" s="40">
        <v>801</v>
      </c>
      <c r="C77" s="41">
        <v>80104</v>
      </c>
      <c r="D77" s="42" t="s">
        <v>112</v>
      </c>
      <c r="E77" s="86">
        <v>757.97</v>
      </c>
      <c r="F77" s="43">
        <v>11240</v>
      </c>
      <c r="G77" s="86">
        <v>25937.71</v>
      </c>
      <c r="H77" s="115">
        <f t="shared" si="0"/>
        <v>2.3076254448398577</v>
      </c>
      <c r="I77" s="43">
        <v>27400</v>
      </c>
      <c r="J77" s="78">
        <v>26695.68</v>
      </c>
      <c r="K77" s="123">
        <f t="shared" si="1"/>
        <v>0.9742948905109489</v>
      </c>
      <c r="L77" s="74">
        <f t="shared" si="4"/>
        <v>0</v>
      </c>
      <c r="M77" s="19">
        <f t="shared" si="2"/>
        <v>15402.03</v>
      </c>
    </row>
    <row r="78" spans="1:13" s="44" customFormat="1" ht="20.25" customHeight="1">
      <c r="A78" s="137" t="s">
        <v>55</v>
      </c>
      <c r="B78" s="40">
        <v>801</v>
      </c>
      <c r="C78" s="41">
        <v>80104</v>
      </c>
      <c r="D78" s="42" t="s">
        <v>113</v>
      </c>
      <c r="E78" s="86">
        <v>26341.05</v>
      </c>
      <c r="F78" s="43">
        <v>22275</v>
      </c>
      <c r="G78" s="86">
        <v>15472.47</v>
      </c>
      <c r="H78" s="115">
        <f t="shared" si="0"/>
        <v>0.6946114478114478</v>
      </c>
      <c r="I78" s="43">
        <v>48616</v>
      </c>
      <c r="J78" s="78">
        <v>38566.46</v>
      </c>
      <c r="K78" s="123">
        <f t="shared" si="1"/>
        <v>0.7932873950962646</v>
      </c>
      <c r="L78" s="74">
        <f t="shared" si="4"/>
        <v>3247.0599999999977</v>
      </c>
      <c r="M78" s="19">
        <f t="shared" si="2"/>
        <v>3247.0099999999948</v>
      </c>
    </row>
    <row r="79" spans="1:13" s="44" customFormat="1" ht="20.25" customHeight="1">
      <c r="A79" s="137" t="s">
        <v>56</v>
      </c>
      <c r="B79" s="40">
        <v>801</v>
      </c>
      <c r="C79" s="41">
        <v>80104</v>
      </c>
      <c r="D79" s="42" t="s">
        <v>114</v>
      </c>
      <c r="E79" s="86">
        <v>1229.48</v>
      </c>
      <c r="F79" s="43">
        <v>7455</v>
      </c>
      <c r="G79" s="86">
        <v>4500.99</v>
      </c>
      <c r="H79" s="115">
        <f t="shared" si="0"/>
        <v>0.6037545271629778</v>
      </c>
      <c r="I79" s="43">
        <v>8684</v>
      </c>
      <c r="J79" s="78">
        <v>5730.47</v>
      </c>
      <c r="K79" s="123">
        <f t="shared" si="1"/>
        <v>0.6598883003224321</v>
      </c>
      <c r="L79" s="74">
        <f t="shared" si="4"/>
        <v>0</v>
      </c>
      <c r="M79" s="19">
        <f t="shared" si="2"/>
        <v>-0.47999999999956344</v>
      </c>
    </row>
    <row r="80" spans="1:13" s="44" customFormat="1" ht="20.25" customHeight="1">
      <c r="A80" s="137" t="s">
        <v>57</v>
      </c>
      <c r="B80" s="40">
        <v>801</v>
      </c>
      <c r="C80" s="41">
        <v>80104</v>
      </c>
      <c r="D80" s="42" t="s">
        <v>115</v>
      </c>
      <c r="E80" s="86">
        <v>6372.72</v>
      </c>
      <c r="F80" s="43">
        <v>21185</v>
      </c>
      <c r="G80" s="86">
        <v>19941.51</v>
      </c>
      <c r="H80" s="115">
        <f t="shared" si="0"/>
        <v>0.9413032806230823</v>
      </c>
      <c r="I80" s="43">
        <v>26635</v>
      </c>
      <c r="J80" s="78">
        <v>16225.18</v>
      </c>
      <c r="K80" s="123">
        <f t="shared" si="1"/>
        <v>0.609167636568425</v>
      </c>
      <c r="L80" s="74">
        <f t="shared" si="4"/>
        <v>10089.05</v>
      </c>
      <c r="M80" s="19">
        <f t="shared" si="2"/>
        <v>9166.330000000002</v>
      </c>
    </row>
    <row r="81" spans="1:13" s="44" customFormat="1" ht="30" customHeight="1">
      <c r="A81" s="137" t="s">
        <v>58</v>
      </c>
      <c r="B81" s="40">
        <v>801</v>
      </c>
      <c r="C81" s="41">
        <v>80104</v>
      </c>
      <c r="D81" s="42" t="s">
        <v>116</v>
      </c>
      <c r="E81" s="86">
        <v>1261.73</v>
      </c>
      <c r="F81" s="43">
        <v>19335</v>
      </c>
      <c r="G81" s="86">
        <v>3091.04</v>
      </c>
      <c r="H81" s="115">
        <f aca="true" t="shared" si="5" ref="H81:H91">G81/F81</f>
        <v>0.15986759762089475</v>
      </c>
      <c r="I81" s="43">
        <v>20597</v>
      </c>
      <c r="J81" s="78">
        <v>2802.98</v>
      </c>
      <c r="K81" s="123">
        <f aca="true" t="shared" si="6" ref="K81:K92">J81/I81</f>
        <v>0.13608680875855708</v>
      </c>
      <c r="L81" s="74">
        <f t="shared" si="4"/>
        <v>1549.7900000000004</v>
      </c>
      <c r="M81" s="19">
        <f aca="true" t="shared" si="7" ref="M81:M96">(L81+I81)-(F81+E81)</f>
        <v>1550.0600000000013</v>
      </c>
    </row>
    <row r="82" spans="1:13" s="44" customFormat="1" ht="18.75" customHeight="1">
      <c r="A82" s="137" t="s">
        <v>59</v>
      </c>
      <c r="B82" s="40">
        <v>801</v>
      </c>
      <c r="C82" s="41">
        <v>80104</v>
      </c>
      <c r="D82" s="42" t="s">
        <v>148</v>
      </c>
      <c r="E82" s="86">
        <v>25257.17</v>
      </c>
      <c r="F82" s="43">
        <v>30194</v>
      </c>
      <c r="G82" s="86">
        <v>8734.25</v>
      </c>
      <c r="H82" s="115">
        <f t="shared" si="5"/>
        <v>0.28927104722792607</v>
      </c>
      <c r="I82" s="43">
        <v>55451</v>
      </c>
      <c r="J82" s="78">
        <v>12411.05</v>
      </c>
      <c r="K82" s="123">
        <f t="shared" si="6"/>
        <v>0.2238201294836883</v>
      </c>
      <c r="L82" s="74">
        <f t="shared" si="4"/>
        <v>21580.37</v>
      </c>
      <c r="M82" s="19">
        <f t="shared" si="7"/>
        <v>21580.199999999997</v>
      </c>
    </row>
    <row r="83" spans="1:13" s="44" customFormat="1" ht="18.75" customHeight="1">
      <c r="A83" s="137" t="s">
        <v>60</v>
      </c>
      <c r="B83" s="40">
        <v>801</v>
      </c>
      <c r="C83" s="41">
        <v>80104</v>
      </c>
      <c r="D83" s="42" t="s">
        <v>186</v>
      </c>
      <c r="E83" s="86">
        <v>28881.1</v>
      </c>
      <c r="F83" s="43">
        <v>53800</v>
      </c>
      <c r="G83" s="86">
        <v>44252.88</v>
      </c>
      <c r="H83" s="115">
        <f t="shared" si="5"/>
        <v>0.8225442379182155</v>
      </c>
      <c r="I83" s="43">
        <v>82500</v>
      </c>
      <c r="J83" s="78">
        <v>59081.64</v>
      </c>
      <c r="K83" s="123">
        <f t="shared" si="6"/>
        <v>0.716141090909091</v>
      </c>
      <c r="L83" s="74">
        <f t="shared" si="4"/>
        <v>14052.339999999997</v>
      </c>
      <c r="M83" s="19">
        <f t="shared" si="7"/>
        <v>13871.23999999999</v>
      </c>
    </row>
    <row r="84" spans="1:13" s="44" customFormat="1" ht="18.75" customHeight="1">
      <c r="A84" s="137" t="s">
        <v>61</v>
      </c>
      <c r="B84" s="40">
        <v>801</v>
      </c>
      <c r="C84" s="41">
        <v>80104</v>
      </c>
      <c r="D84" s="42" t="s">
        <v>117</v>
      </c>
      <c r="E84" s="86">
        <v>911.12</v>
      </c>
      <c r="F84" s="43">
        <v>31105</v>
      </c>
      <c r="G84" s="86">
        <v>27197.21</v>
      </c>
      <c r="H84" s="115">
        <f t="shared" si="5"/>
        <v>0.8743677865294969</v>
      </c>
      <c r="I84" s="43">
        <v>40924</v>
      </c>
      <c r="J84" s="78">
        <v>28108.33</v>
      </c>
      <c r="K84" s="123">
        <f t="shared" si="6"/>
        <v>0.6868421952888281</v>
      </c>
      <c r="L84" s="74">
        <f t="shared" si="4"/>
        <v>0</v>
      </c>
      <c r="M84" s="19">
        <f t="shared" si="7"/>
        <v>8907.880000000001</v>
      </c>
    </row>
    <row r="85" spans="1:13" s="44" customFormat="1" ht="18.75" customHeight="1">
      <c r="A85" s="137" t="s">
        <v>62</v>
      </c>
      <c r="B85" s="40">
        <v>801</v>
      </c>
      <c r="C85" s="41">
        <v>80104</v>
      </c>
      <c r="D85" s="42" t="s">
        <v>118</v>
      </c>
      <c r="E85" s="86">
        <v>15756.88</v>
      </c>
      <c r="F85" s="43">
        <v>15483</v>
      </c>
      <c r="G85" s="86">
        <v>7239.14</v>
      </c>
      <c r="H85" s="115">
        <f t="shared" si="5"/>
        <v>0.4675540915843183</v>
      </c>
      <c r="I85" s="43">
        <v>31240</v>
      </c>
      <c r="J85" s="78">
        <v>21803.27</v>
      </c>
      <c r="K85" s="123">
        <f t="shared" si="6"/>
        <v>0.6979279769526249</v>
      </c>
      <c r="L85" s="74">
        <f t="shared" si="4"/>
        <v>1192.75</v>
      </c>
      <c r="M85" s="19">
        <f t="shared" si="7"/>
        <v>1192.8700000000026</v>
      </c>
    </row>
    <row r="86" spans="1:13" s="26" customFormat="1" ht="15.75">
      <c r="A86" s="132" t="s">
        <v>63</v>
      </c>
      <c r="B86" s="22">
        <v>801</v>
      </c>
      <c r="C86" s="23">
        <v>80110</v>
      </c>
      <c r="D86" s="24" t="s">
        <v>2</v>
      </c>
      <c r="E86" s="87">
        <f>SUM(E88:E96)</f>
        <v>111980.39000000001</v>
      </c>
      <c r="F86" s="1">
        <f>SUM(F88:F96)</f>
        <v>727132</v>
      </c>
      <c r="G86" s="98">
        <f>SUM(G88:G96)</f>
        <v>548892.8899999999</v>
      </c>
      <c r="H86" s="113">
        <f t="shared" si="5"/>
        <v>0.7548737918287187</v>
      </c>
      <c r="I86" s="128">
        <f>SUM(I88:I96)</f>
        <v>838857</v>
      </c>
      <c r="J86" s="98">
        <f>SUM(J88:J96)</f>
        <v>645421.0399999999</v>
      </c>
      <c r="K86" s="113">
        <f t="shared" si="6"/>
        <v>0.7694053217652114</v>
      </c>
      <c r="L86" s="73">
        <f>E86+G86-J86</f>
        <v>15452.23999999999</v>
      </c>
      <c r="M86" s="45">
        <f t="shared" si="7"/>
        <v>15196.849999999977</v>
      </c>
    </row>
    <row r="87" spans="1:13" s="39" customFormat="1" ht="14.25" customHeight="1">
      <c r="A87" s="136"/>
      <c r="B87" s="37"/>
      <c r="C87" s="38"/>
      <c r="D87" s="35" t="s">
        <v>18</v>
      </c>
      <c r="E87" s="88"/>
      <c r="F87" s="203"/>
      <c r="G87" s="172"/>
      <c r="H87" s="164"/>
      <c r="I87" s="203"/>
      <c r="J87" s="173"/>
      <c r="K87" s="164"/>
      <c r="L87" s="174"/>
      <c r="M87" s="19">
        <f t="shared" si="7"/>
        <v>0</v>
      </c>
    </row>
    <row r="88" spans="1:13" s="44" customFormat="1" ht="31.5" hidden="1">
      <c r="A88" s="137" t="s">
        <v>27</v>
      </c>
      <c r="B88" s="40">
        <v>801</v>
      </c>
      <c r="C88" s="41">
        <v>80110</v>
      </c>
      <c r="D88" s="42" t="s">
        <v>149</v>
      </c>
      <c r="E88" s="86"/>
      <c r="F88" s="201"/>
      <c r="G88" s="175"/>
      <c r="H88" s="166" t="e">
        <f t="shared" si="5"/>
        <v>#DIV/0!</v>
      </c>
      <c r="I88" s="201"/>
      <c r="J88" s="176"/>
      <c r="K88" s="167" t="e">
        <f t="shared" si="6"/>
        <v>#DIV/0!</v>
      </c>
      <c r="L88" s="168">
        <f aca="true" t="shared" si="8" ref="L88:L96">E88+G88-J88</f>
        <v>0</v>
      </c>
      <c r="M88" s="19">
        <f t="shared" si="7"/>
        <v>0</v>
      </c>
    </row>
    <row r="89" spans="1:13" s="44" customFormat="1" ht="18" customHeight="1">
      <c r="A89" s="137" t="s">
        <v>31</v>
      </c>
      <c r="B89" s="40">
        <v>801</v>
      </c>
      <c r="C89" s="41">
        <v>80110</v>
      </c>
      <c r="D89" s="42" t="s">
        <v>71</v>
      </c>
      <c r="E89" s="86">
        <v>20392.03</v>
      </c>
      <c r="F89" s="43">
        <v>122500</v>
      </c>
      <c r="G89" s="86">
        <v>87423.24</v>
      </c>
      <c r="H89" s="115">
        <f>G89/F89</f>
        <v>0.7136591020408164</v>
      </c>
      <c r="I89" s="43">
        <v>142892</v>
      </c>
      <c r="J89" s="78">
        <v>103899.56</v>
      </c>
      <c r="K89" s="123">
        <f>J89/I90</f>
        <v>0.5173739798128681</v>
      </c>
      <c r="L89" s="74">
        <f>E89+G89-J89</f>
        <v>3915.7100000000064</v>
      </c>
      <c r="M89" s="19" t="e">
        <f>(L89+#REF!)-(#REF!+E89)</f>
        <v>#REF!</v>
      </c>
    </row>
    <row r="90" spans="1:13" s="44" customFormat="1" ht="18" customHeight="1">
      <c r="A90" s="137" t="s">
        <v>32</v>
      </c>
      <c r="B90" s="40">
        <v>801</v>
      </c>
      <c r="C90" s="41">
        <v>80110</v>
      </c>
      <c r="D90" s="42" t="s">
        <v>124</v>
      </c>
      <c r="E90" s="86">
        <v>33820.8</v>
      </c>
      <c r="F90" s="43">
        <v>167000</v>
      </c>
      <c r="G90" s="86">
        <v>145062.24</v>
      </c>
      <c r="H90" s="115">
        <f t="shared" si="5"/>
        <v>0.8686361676646706</v>
      </c>
      <c r="I90" s="43">
        <v>200821</v>
      </c>
      <c r="J90" s="78">
        <v>178883.04</v>
      </c>
      <c r="K90" s="123">
        <f t="shared" si="6"/>
        <v>0.8907586358000409</v>
      </c>
      <c r="L90" s="74">
        <f t="shared" si="8"/>
        <v>0</v>
      </c>
      <c r="M90" s="19">
        <f t="shared" si="7"/>
        <v>0.20000000001164153</v>
      </c>
    </row>
    <row r="91" spans="1:13" s="44" customFormat="1" ht="23.25" customHeight="1">
      <c r="A91" s="137" t="s">
        <v>33</v>
      </c>
      <c r="B91" s="40">
        <v>801</v>
      </c>
      <c r="C91" s="41">
        <v>80110</v>
      </c>
      <c r="D91" s="42" t="s">
        <v>72</v>
      </c>
      <c r="E91" s="86">
        <v>7168.32</v>
      </c>
      <c r="F91" s="43">
        <v>28100</v>
      </c>
      <c r="G91" s="86">
        <v>18720.52</v>
      </c>
      <c r="H91" s="115">
        <f t="shared" si="5"/>
        <v>0.6662106761565837</v>
      </c>
      <c r="I91" s="43">
        <v>35156</v>
      </c>
      <c r="J91" s="78">
        <v>25888.84</v>
      </c>
      <c r="K91" s="123">
        <f t="shared" si="6"/>
        <v>0.736398907725566</v>
      </c>
      <c r="L91" s="74">
        <f t="shared" si="8"/>
        <v>0</v>
      </c>
      <c r="M91" s="19">
        <f t="shared" si="7"/>
        <v>-112.31999999999971</v>
      </c>
    </row>
    <row r="92" spans="1:13" s="44" customFormat="1" ht="31.5" hidden="1">
      <c r="A92" s="137" t="s">
        <v>34</v>
      </c>
      <c r="B92" s="40">
        <v>801</v>
      </c>
      <c r="C92" s="41">
        <v>80110</v>
      </c>
      <c r="D92" s="42" t="s">
        <v>199</v>
      </c>
      <c r="E92" s="86"/>
      <c r="F92" s="201"/>
      <c r="G92" s="175"/>
      <c r="H92" s="166" t="e">
        <f aca="true" t="shared" si="9" ref="H92:H97">G92/F92</f>
        <v>#DIV/0!</v>
      </c>
      <c r="I92" s="201"/>
      <c r="J92" s="176"/>
      <c r="K92" s="167" t="e">
        <f t="shared" si="6"/>
        <v>#DIV/0!</v>
      </c>
      <c r="L92" s="168">
        <f t="shared" si="8"/>
        <v>0</v>
      </c>
      <c r="M92" s="19">
        <f t="shared" si="7"/>
        <v>0</v>
      </c>
    </row>
    <row r="93" spans="1:13" s="44" customFormat="1" ht="30.75" customHeight="1">
      <c r="A93" s="137" t="s">
        <v>35</v>
      </c>
      <c r="B93" s="40">
        <v>801</v>
      </c>
      <c r="C93" s="41">
        <v>80110</v>
      </c>
      <c r="D93" s="42" t="s">
        <v>220</v>
      </c>
      <c r="E93" s="89">
        <v>34244.19</v>
      </c>
      <c r="F93" s="43">
        <v>186500</v>
      </c>
      <c r="G93" s="86">
        <v>129890.22</v>
      </c>
      <c r="H93" s="115">
        <f t="shared" si="9"/>
        <v>0.6964623056300269</v>
      </c>
      <c r="I93" s="43">
        <v>220744</v>
      </c>
      <c r="J93" s="78">
        <v>159221.28</v>
      </c>
      <c r="K93" s="123">
        <f>J93/I93</f>
        <v>0.7212938064001739</v>
      </c>
      <c r="L93" s="74">
        <f t="shared" si="8"/>
        <v>4913.130000000005</v>
      </c>
      <c r="M93" s="19">
        <f t="shared" si="7"/>
        <v>4912.940000000002</v>
      </c>
    </row>
    <row r="94" spans="1:13" s="44" customFormat="1" ht="19.5" customHeight="1">
      <c r="A94" s="138"/>
      <c r="B94" s="40">
        <v>801</v>
      </c>
      <c r="C94" s="41">
        <v>80110</v>
      </c>
      <c r="D94" s="42" t="s">
        <v>200</v>
      </c>
      <c r="E94" s="89">
        <v>761.05</v>
      </c>
      <c r="F94" s="52">
        <v>1232</v>
      </c>
      <c r="G94" s="92">
        <v>230</v>
      </c>
      <c r="H94" s="117">
        <f t="shared" si="9"/>
        <v>0.18668831168831168</v>
      </c>
      <c r="I94" s="52">
        <v>1850</v>
      </c>
      <c r="J94" s="79">
        <v>991.05</v>
      </c>
      <c r="K94" s="125">
        <f>J94/I94</f>
        <v>0.5357027027027027</v>
      </c>
      <c r="L94" s="74">
        <f t="shared" si="8"/>
        <v>0</v>
      </c>
      <c r="M94" s="19">
        <f t="shared" si="7"/>
        <v>-143.04999999999995</v>
      </c>
    </row>
    <row r="95" spans="1:13" s="44" customFormat="1" ht="19.5" customHeight="1">
      <c r="A95" s="138"/>
      <c r="B95" s="53">
        <v>801</v>
      </c>
      <c r="C95" s="54">
        <v>80110</v>
      </c>
      <c r="D95" s="51" t="s">
        <v>212</v>
      </c>
      <c r="E95" s="89">
        <v>15352.93</v>
      </c>
      <c r="F95" s="52">
        <v>105600</v>
      </c>
      <c r="G95" s="92">
        <v>90669.36</v>
      </c>
      <c r="H95" s="117">
        <f t="shared" si="9"/>
        <v>0.8586113636363636</v>
      </c>
      <c r="I95" s="52">
        <v>120953</v>
      </c>
      <c r="J95" s="79">
        <v>106022.29</v>
      </c>
      <c r="K95" s="125">
        <f>J95/I95</f>
        <v>0.8765577538382677</v>
      </c>
      <c r="L95" s="99">
        <f t="shared" si="8"/>
        <v>0</v>
      </c>
      <c r="M95" s="19">
        <f t="shared" si="7"/>
        <v>0.07000000000698492</v>
      </c>
    </row>
    <row r="96" spans="1:13" s="44" customFormat="1" ht="19.5" customHeight="1">
      <c r="A96" s="138"/>
      <c r="B96" s="53">
        <v>801</v>
      </c>
      <c r="C96" s="54">
        <v>80110</v>
      </c>
      <c r="D96" s="51" t="s">
        <v>210</v>
      </c>
      <c r="E96" s="89">
        <v>241.07</v>
      </c>
      <c r="F96" s="52">
        <v>116200</v>
      </c>
      <c r="G96" s="92">
        <v>76897.31</v>
      </c>
      <c r="H96" s="117">
        <f t="shared" si="9"/>
        <v>0.6617668674698794</v>
      </c>
      <c r="I96" s="52">
        <v>116441</v>
      </c>
      <c r="J96" s="79">
        <v>70514.98</v>
      </c>
      <c r="K96" s="125">
        <f>J96/I96</f>
        <v>0.6055854896471173</v>
      </c>
      <c r="L96" s="99">
        <f t="shared" si="8"/>
        <v>6623.400000000009</v>
      </c>
      <c r="M96" s="19">
        <f t="shared" si="7"/>
        <v>6623.330000000002</v>
      </c>
    </row>
    <row r="97" spans="1:13" s="26" customFormat="1" ht="15.75">
      <c r="A97" s="132" t="s">
        <v>64</v>
      </c>
      <c r="B97" s="22">
        <v>801</v>
      </c>
      <c r="C97" s="23">
        <v>80148</v>
      </c>
      <c r="D97" s="24" t="s">
        <v>190</v>
      </c>
      <c r="E97" s="87">
        <f>SUM(E99:E158)</f>
        <v>454386.8899999999</v>
      </c>
      <c r="F97" s="1">
        <f>SUM(F99:F158)</f>
        <v>9112006</v>
      </c>
      <c r="G97" s="98">
        <f>SUM(G99:G158)</f>
        <v>6255965.509999998</v>
      </c>
      <c r="H97" s="113">
        <f t="shared" si="9"/>
        <v>0.6865629269778792</v>
      </c>
      <c r="I97" s="1">
        <f>SUM(I99:I158)</f>
        <v>9410300</v>
      </c>
      <c r="J97" s="80">
        <f>SUM(J99:J158)</f>
        <v>6635932.559999998</v>
      </c>
      <c r="K97" s="113">
        <f>J97/I97</f>
        <v>0.7051775777605387</v>
      </c>
      <c r="L97" s="73">
        <f>E97+G97-J97</f>
        <v>74419.83999999985</v>
      </c>
      <c r="M97" s="45">
        <f>(L159+I159)-(F159+E159)</f>
        <v>0.819999999999709</v>
      </c>
    </row>
    <row r="98" spans="1:13" s="39" customFormat="1" ht="15" customHeight="1">
      <c r="A98" s="136"/>
      <c r="B98" s="37"/>
      <c r="C98" s="38"/>
      <c r="D98" s="35" t="s">
        <v>18</v>
      </c>
      <c r="E98" s="88"/>
      <c r="F98" s="203"/>
      <c r="G98" s="172"/>
      <c r="H98" s="164"/>
      <c r="I98" s="203"/>
      <c r="J98" s="180"/>
      <c r="K98" s="164"/>
      <c r="L98" s="174"/>
      <c r="M98" s="19">
        <f>(L160+I160)-(F160+E160)</f>
        <v>0</v>
      </c>
    </row>
    <row r="99" spans="1:13" s="39" customFormat="1" ht="19.5" customHeight="1">
      <c r="A99" s="136"/>
      <c r="B99" s="40">
        <v>801</v>
      </c>
      <c r="C99" s="41">
        <v>80148</v>
      </c>
      <c r="D99" s="42" t="s">
        <v>141</v>
      </c>
      <c r="E99" s="88">
        <v>8701.78</v>
      </c>
      <c r="F99" s="208">
        <v>162878</v>
      </c>
      <c r="G99" s="88">
        <v>102044.18</v>
      </c>
      <c r="H99" s="115">
        <f aca="true" t="shared" si="10" ref="H99:H130">G99/F99</f>
        <v>0.6265068333353798</v>
      </c>
      <c r="I99" s="208">
        <v>162878</v>
      </c>
      <c r="J99" s="209">
        <v>110745.96</v>
      </c>
      <c r="K99" s="123">
        <f>J99/I99</f>
        <v>0.6799319736244306</v>
      </c>
      <c r="L99" s="74">
        <f aca="true" t="shared" si="11" ref="L99:L130">E99+G99-J99</f>
        <v>0</v>
      </c>
      <c r="M99" s="19"/>
    </row>
    <row r="100" spans="1:13" s="39" customFormat="1" ht="19.5" customHeight="1">
      <c r="A100" s="136"/>
      <c r="B100" s="40">
        <v>801</v>
      </c>
      <c r="C100" s="41">
        <v>80148</v>
      </c>
      <c r="D100" s="42" t="s">
        <v>142</v>
      </c>
      <c r="E100" s="88">
        <v>4416</v>
      </c>
      <c r="F100" s="208">
        <v>142683</v>
      </c>
      <c r="G100" s="88">
        <v>83723.43</v>
      </c>
      <c r="H100" s="115">
        <f t="shared" si="10"/>
        <v>0.5867792939593364</v>
      </c>
      <c r="I100" s="208">
        <v>145099</v>
      </c>
      <c r="J100" s="209">
        <v>86802.96</v>
      </c>
      <c r="K100" s="123">
        <f aca="true" t="shared" si="12" ref="K100:K130">J100/I100</f>
        <v>0.5982326549459335</v>
      </c>
      <c r="L100" s="74">
        <f t="shared" si="11"/>
        <v>1336.4699999999866</v>
      </c>
      <c r="M100" s="19"/>
    </row>
    <row r="101" spans="1:13" s="39" customFormat="1" ht="19.5" customHeight="1">
      <c r="A101" s="136"/>
      <c r="B101" s="40">
        <v>801</v>
      </c>
      <c r="C101" s="41">
        <v>80148</v>
      </c>
      <c r="D101" s="42" t="s">
        <v>143</v>
      </c>
      <c r="E101" s="88">
        <v>7806.07</v>
      </c>
      <c r="F101" s="208">
        <v>230922</v>
      </c>
      <c r="G101" s="88">
        <v>132539.66</v>
      </c>
      <c r="H101" s="115">
        <f t="shared" si="10"/>
        <v>0.5739585660959112</v>
      </c>
      <c r="I101" s="208">
        <v>238728</v>
      </c>
      <c r="J101" s="209">
        <v>140345.73</v>
      </c>
      <c r="K101" s="123">
        <f t="shared" si="12"/>
        <v>0.5878896903589023</v>
      </c>
      <c r="L101" s="74">
        <f t="shared" si="11"/>
        <v>0</v>
      </c>
      <c r="M101" s="19"/>
    </row>
    <row r="102" spans="1:13" s="39" customFormat="1" ht="19.5" customHeight="1">
      <c r="A102" s="136"/>
      <c r="B102" s="40">
        <v>801</v>
      </c>
      <c r="C102" s="41">
        <v>80148</v>
      </c>
      <c r="D102" s="42" t="s">
        <v>95</v>
      </c>
      <c r="E102" s="88">
        <v>18495.51</v>
      </c>
      <c r="F102" s="208">
        <v>154539</v>
      </c>
      <c r="G102" s="88">
        <v>109967</v>
      </c>
      <c r="H102" s="115">
        <f t="shared" si="10"/>
        <v>0.7115808954373977</v>
      </c>
      <c r="I102" s="208">
        <v>166039</v>
      </c>
      <c r="J102" s="209">
        <v>128462.51</v>
      </c>
      <c r="K102" s="123">
        <f t="shared" si="12"/>
        <v>0.7736887719150319</v>
      </c>
      <c r="L102" s="74">
        <f t="shared" si="11"/>
        <v>0</v>
      </c>
      <c r="M102" s="19"/>
    </row>
    <row r="103" spans="1:13" s="39" customFormat="1" ht="19.5" customHeight="1">
      <c r="A103" s="136"/>
      <c r="B103" s="40">
        <v>801</v>
      </c>
      <c r="C103" s="41">
        <v>80148</v>
      </c>
      <c r="D103" s="42" t="s">
        <v>185</v>
      </c>
      <c r="E103" s="88">
        <v>1500</v>
      </c>
      <c r="F103" s="208">
        <v>293832</v>
      </c>
      <c r="G103" s="88">
        <v>162897.66</v>
      </c>
      <c r="H103" s="115">
        <f t="shared" si="10"/>
        <v>0.5543904680225435</v>
      </c>
      <c r="I103" s="208">
        <v>293832</v>
      </c>
      <c r="J103" s="209">
        <v>164385.58</v>
      </c>
      <c r="K103" s="123">
        <f t="shared" si="12"/>
        <v>0.5594543140297857</v>
      </c>
      <c r="L103" s="74">
        <f t="shared" si="11"/>
        <v>12.080000000016298</v>
      </c>
      <c r="M103" s="19"/>
    </row>
    <row r="104" spans="1:13" s="39" customFormat="1" ht="19.5" customHeight="1">
      <c r="A104" s="136"/>
      <c r="B104" s="40">
        <v>801</v>
      </c>
      <c r="C104" s="41">
        <v>80148</v>
      </c>
      <c r="D104" s="42" t="s">
        <v>96</v>
      </c>
      <c r="E104" s="88">
        <v>7661.01</v>
      </c>
      <c r="F104" s="208">
        <v>129360</v>
      </c>
      <c r="G104" s="88">
        <v>68227.75</v>
      </c>
      <c r="H104" s="115">
        <f t="shared" si="10"/>
        <v>0.5274254019789734</v>
      </c>
      <c r="I104" s="208">
        <v>129360</v>
      </c>
      <c r="J104" s="209">
        <v>75888.76</v>
      </c>
      <c r="K104" s="123">
        <f t="shared" si="12"/>
        <v>0.586647804576376</v>
      </c>
      <c r="L104" s="74">
        <f t="shared" si="11"/>
        <v>0</v>
      </c>
      <c r="M104" s="19"/>
    </row>
    <row r="105" spans="1:13" s="39" customFormat="1" ht="19.5" customHeight="1">
      <c r="A105" s="136"/>
      <c r="B105" s="40">
        <v>801</v>
      </c>
      <c r="C105" s="41">
        <v>80148</v>
      </c>
      <c r="D105" s="42" t="s">
        <v>97</v>
      </c>
      <c r="E105" s="88">
        <v>2869.48</v>
      </c>
      <c r="F105" s="208">
        <v>88365</v>
      </c>
      <c r="G105" s="88">
        <v>61223.5</v>
      </c>
      <c r="H105" s="115">
        <f t="shared" si="10"/>
        <v>0.6928478469982459</v>
      </c>
      <c r="I105" s="208">
        <v>91234</v>
      </c>
      <c r="J105" s="209">
        <v>64092.98</v>
      </c>
      <c r="K105" s="123">
        <f t="shared" si="12"/>
        <v>0.7025120021044786</v>
      </c>
      <c r="L105" s="74">
        <f t="shared" si="11"/>
        <v>0</v>
      </c>
      <c r="M105" s="19"/>
    </row>
    <row r="106" spans="1:13" s="39" customFormat="1" ht="19.5" customHeight="1">
      <c r="A106" s="136"/>
      <c r="B106" s="40">
        <v>801</v>
      </c>
      <c r="C106" s="41">
        <v>80148</v>
      </c>
      <c r="D106" s="42" t="s">
        <v>98</v>
      </c>
      <c r="E106" s="88">
        <v>9534.47</v>
      </c>
      <c r="F106" s="208">
        <v>143451</v>
      </c>
      <c r="G106" s="88">
        <v>103412.73</v>
      </c>
      <c r="H106" s="115">
        <f t="shared" si="10"/>
        <v>0.7208923604575779</v>
      </c>
      <c r="I106" s="208">
        <v>146951</v>
      </c>
      <c r="J106" s="209">
        <v>112947.2</v>
      </c>
      <c r="K106" s="123">
        <f t="shared" si="12"/>
        <v>0.7686045008200012</v>
      </c>
      <c r="L106" s="74">
        <f t="shared" si="11"/>
        <v>0</v>
      </c>
      <c r="M106" s="19"/>
    </row>
    <row r="107" spans="1:13" s="39" customFormat="1" ht="19.5" customHeight="1">
      <c r="A107" s="136"/>
      <c r="B107" s="40">
        <v>801</v>
      </c>
      <c r="C107" s="41">
        <v>80148</v>
      </c>
      <c r="D107" s="42" t="s">
        <v>100</v>
      </c>
      <c r="E107" s="88">
        <v>1000</v>
      </c>
      <c r="F107" s="208">
        <v>232733</v>
      </c>
      <c r="G107" s="88">
        <v>116537.67</v>
      </c>
      <c r="H107" s="115">
        <f t="shared" si="10"/>
        <v>0.5007354779940962</v>
      </c>
      <c r="I107" s="208">
        <v>232733</v>
      </c>
      <c r="J107" s="209">
        <v>117494.38</v>
      </c>
      <c r="K107" s="123">
        <f t="shared" si="12"/>
        <v>0.5048462401120598</v>
      </c>
      <c r="L107" s="74">
        <f t="shared" si="11"/>
        <v>43.2899999999936</v>
      </c>
      <c r="M107" s="19"/>
    </row>
    <row r="108" spans="1:13" s="39" customFormat="1" ht="20.25" customHeight="1">
      <c r="A108" s="136"/>
      <c r="B108" s="40">
        <v>801</v>
      </c>
      <c r="C108" s="41">
        <v>80148</v>
      </c>
      <c r="D108" s="42" t="s">
        <v>101</v>
      </c>
      <c r="E108" s="88">
        <v>7837.73</v>
      </c>
      <c r="F108" s="208">
        <v>165488</v>
      </c>
      <c r="G108" s="88">
        <v>99250.67</v>
      </c>
      <c r="H108" s="115">
        <f t="shared" si="10"/>
        <v>0.599745419607464</v>
      </c>
      <c r="I108" s="208">
        <v>165488</v>
      </c>
      <c r="J108" s="209">
        <v>107088.4</v>
      </c>
      <c r="K108" s="123">
        <f t="shared" si="12"/>
        <v>0.647106738857198</v>
      </c>
      <c r="L108" s="74">
        <f t="shared" si="11"/>
        <v>0</v>
      </c>
      <c r="M108" s="19"/>
    </row>
    <row r="109" spans="1:13" s="39" customFormat="1" ht="20.25" customHeight="1">
      <c r="A109" s="136"/>
      <c r="B109" s="40">
        <v>801</v>
      </c>
      <c r="C109" s="41">
        <v>80148</v>
      </c>
      <c r="D109" s="42" t="s">
        <v>102</v>
      </c>
      <c r="E109" s="88">
        <v>12003</v>
      </c>
      <c r="F109" s="208">
        <v>107811</v>
      </c>
      <c r="G109" s="88">
        <v>67774.4</v>
      </c>
      <c r="H109" s="115">
        <f t="shared" si="10"/>
        <v>0.6286408622496776</v>
      </c>
      <c r="I109" s="208">
        <v>117814</v>
      </c>
      <c r="J109" s="209">
        <v>77220.34</v>
      </c>
      <c r="K109" s="123">
        <f t="shared" si="12"/>
        <v>0.6554428166431833</v>
      </c>
      <c r="L109" s="74">
        <f t="shared" si="11"/>
        <v>2557.0599999999977</v>
      </c>
      <c r="M109" s="19"/>
    </row>
    <row r="110" spans="1:13" s="39" customFormat="1" ht="20.25" customHeight="1">
      <c r="A110" s="136"/>
      <c r="B110" s="40">
        <v>801</v>
      </c>
      <c r="C110" s="41">
        <v>80148</v>
      </c>
      <c r="D110" s="42" t="s">
        <v>144</v>
      </c>
      <c r="E110" s="88">
        <v>16592.79</v>
      </c>
      <c r="F110" s="208">
        <v>164010</v>
      </c>
      <c r="G110" s="88">
        <v>111066.6</v>
      </c>
      <c r="H110" s="115">
        <f t="shared" si="10"/>
        <v>0.6771940735321017</v>
      </c>
      <c r="I110" s="208">
        <v>173010</v>
      </c>
      <c r="J110" s="209">
        <v>127659.39</v>
      </c>
      <c r="K110" s="123">
        <f t="shared" si="12"/>
        <v>0.7378728975203745</v>
      </c>
      <c r="L110" s="74">
        <f t="shared" si="11"/>
        <v>0</v>
      </c>
      <c r="M110" s="19"/>
    </row>
    <row r="111" spans="1:13" s="39" customFormat="1" ht="20.25" customHeight="1">
      <c r="A111" s="136"/>
      <c r="B111" s="40">
        <v>801</v>
      </c>
      <c r="C111" s="41">
        <v>80148</v>
      </c>
      <c r="D111" s="42" t="s">
        <v>145</v>
      </c>
      <c r="E111" s="88">
        <v>19233.75</v>
      </c>
      <c r="F111" s="208">
        <v>208730</v>
      </c>
      <c r="G111" s="88">
        <v>127820.77</v>
      </c>
      <c r="H111" s="115">
        <f t="shared" si="10"/>
        <v>0.6123737364058832</v>
      </c>
      <c r="I111" s="208">
        <v>227964</v>
      </c>
      <c r="J111" s="209">
        <v>147054.52</v>
      </c>
      <c r="K111" s="123">
        <f t="shared" si="12"/>
        <v>0.6450778193048025</v>
      </c>
      <c r="L111" s="74">
        <f t="shared" si="11"/>
        <v>0</v>
      </c>
      <c r="M111" s="19"/>
    </row>
    <row r="112" spans="1:13" s="39" customFormat="1" ht="20.25" customHeight="1">
      <c r="A112" s="136"/>
      <c r="B112" s="40">
        <v>801</v>
      </c>
      <c r="C112" s="41">
        <v>80148</v>
      </c>
      <c r="D112" s="42" t="s">
        <v>104</v>
      </c>
      <c r="E112" s="88">
        <v>13821</v>
      </c>
      <c r="F112" s="208">
        <v>217086</v>
      </c>
      <c r="G112" s="88">
        <v>127329.97</v>
      </c>
      <c r="H112" s="115">
        <f t="shared" si="10"/>
        <v>0.5865416010244788</v>
      </c>
      <c r="I112" s="208">
        <v>228907</v>
      </c>
      <c r="J112" s="209">
        <v>137969.72</v>
      </c>
      <c r="K112" s="123">
        <f t="shared" si="12"/>
        <v>0.6027326381456225</v>
      </c>
      <c r="L112" s="74">
        <f t="shared" si="11"/>
        <v>3181.25</v>
      </c>
      <c r="M112" s="19"/>
    </row>
    <row r="113" spans="1:13" s="39" customFormat="1" ht="20.25" customHeight="1">
      <c r="A113" s="136"/>
      <c r="B113" s="40">
        <v>801</v>
      </c>
      <c r="C113" s="41">
        <v>80148</v>
      </c>
      <c r="D113" s="42" t="s">
        <v>105</v>
      </c>
      <c r="E113" s="88">
        <v>9243.73</v>
      </c>
      <c r="F113" s="208">
        <v>139500</v>
      </c>
      <c r="G113" s="88">
        <v>78575.33</v>
      </c>
      <c r="H113" s="115">
        <f t="shared" si="10"/>
        <v>0.5632640143369175</v>
      </c>
      <c r="I113" s="208">
        <v>139500</v>
      </c>
      <c r="J113" s="209">
        <v>87819.06</v>
      </c>
      <c r="K113" s="123">
        <f t="shared" si="12"/>
        <v>0.629527311827957</v>
      </c>
      <c r="L113" s="74">
        <f t="shared" si="11"/>
        <v>0</v>
      </c>
      <c r="M113" s="19"/>
    </row>
    <row r="114" spans="1:13" s="39" customFormat="1" ht="20.25" customHeight="1">
      <c r="A114" s="136"/>
      <c r="B114" s="40">
        <v>801</v>
      </c>
      <c r="C114" s="41">
        <v>80148</v>
      </c>
      <c r="D114" s="42" t="s">
        <v>106</v>
      </c>
      <c r="E114" s="88">
        <v>1000</v>
      </c>
      <c r="F114" s="208">
        <v>195426</v>
      </c>
      <c r="G114" s="88">
        <v>115674.7</v>
      </c>
      <c r="H114" s="115">
        <f t="shared" si="10"/>
        <v>0.5919104929743227</v>
      </c>
      <c r="I114" s="208">
        <v>195426</v>
      </c>
      <c r="J114" s="209">
        <v>116665.07</v>
      </c>
      <c r="K114" s="123">
        <f t="shared" si="12"/>
        <v>0.5969782424037744</v>
      </c>
      <c r="L114" s="74">
        <f t="shared" si="11"/>
        <v>9.629999999990105</v>
      </c>
      <c r="M114" s="19"/>
    </row>
    <row r="115" spans="1:13" s="39" customFormat="1" ht="20.25" customHeight="1">
      <c r="A115" s="136"/>
      <c r="B115" s="40">
        <v>801</v>
      </c>
      <c r="C115" s="41">
        <v>80148</v>
      </c>
      <c r="D115" s="42" t="s">
        <v>146</v>
      </c>
      <c r="E115" s="88">
        <v>10823.51</v>
      </c>
      <c r="F115" s="208">
        <v>136290</v>
      </c>
      <c r="G115" s="88">
        <v>81002.12</v>
      </c>
      <c r="H115" s="115">
        <f t="shared" si="10"/>
        <v>0.5943364883703867</v>
      </c>
      <c r="I115" s="208">
        <v>136290</v>
      </c>
      <c r="J115" s="209">
        <v>91825.63</v>
      </c>
      <c r="K115" s="123">
        <f t="shared" si="12"/>
        <v>0.6737517792941522</v>
      </c>
      <c r="L115" s="74">
        <f t="shared" si="11"/>
        <v>0</v>
      </c>
      <c r="M115" s="19"/>
    </row>
    <row r="116" spans="1:13" s="39" customFormat="1" ht="20.25" customHeight="1">
      <c r="A116" s="136"/>
      <c r="B116" s="40">
        <v>801</v>
      </c>
      <c r="C116" s="41">
        <v>80148</v>
      </c>
      <c r="D116" s="42" t="s">
        <v>107</v>
      </c>
      <c r="E116" s="88">
        <v>13002</v>
      </c>
      <c r="F116" s="208">
        <v>175692</v>
      </c>
      <c r="G116" s="88">
        <v>109993.4</v>
      </c>
      <c r="H116" s="115">
        <f t="shared" si="10"/>
        <v>0.6260581016779364</v>
      </c>
      <c r="I116" s="208">
        <v>186694</v>
      </c>
      <c r="J116" s="209">
        <v>119345.47</v>
      </c>
      <c r="K116" s="123">
        <f t="shared" si="12"/>
        <v>0.6392571266350284</v>
      </c>
      <c r="L116" s="74">
        <f t="shared" si="11"/>
        <v>3649.929999999993</v>
      </c>
      <c r="M116" s="19"/>
    </row>
    <row r="117" spans="1:13" s="39" customFormat="1" ht="32.25" customHeight="1">
      <c r="A117" s="136"/>
      <c r="B117" s="40">
        <v>801</v>
      </c>
      <c r="C117" s="41">
        <v>80148</v>
      </c>
      <c r="D117" s="42" t="s">
        <v>147</v>
      </c>
      <c r="E117" s="88">
        <v>11959.08</v>
      </c>
      <c r="F117" s="208">
        <v>94017</v>
      </c>
      <c r="G117" s="88">
        <v>52932.22</v>
      </c>
      <c r="H117" s="115">
        <f t="shared" si="10"/>
        <v>0.563006903006903</v>
      </c>
      <c r="I117" s="208">
        <v>94017</v>
      </c>
      <c r="J117" s="209">
        <v>64891.3</v>
      </c>
      <c r="K117" s="123">
        <f t="shared" si="12"/>
        <v>0.6902081538445175</v>
      </c>
      <c r="L117" s="74">
        <f t="shared" si="11"/>
        <v>0</v>
      </c>
      <c r="M117" s="19"/>
    </row>
    <row r="118" spans="1:13" s="39" customFormat="1" ht="20.25" customHeight="1">
      <c r="A118" s="136"/>
      <c r="B118" s="40">
        <v>801</v>
      </c>
      <c r="C118" s="41">
        <v>80148</v>
      </c>
      <c r="D118" s="42" t="s">
        <v>108</v>
      </c>
      <c r="E118" s="88">
        <v>15298.68</v>
      </c>
      <c r="F118" s="208">
        <v>180721</v>
      </c>
      <c r="G118" s="88">
        <v>108414.6</v>
      </c>
      <c r="H118" s="115">
        <f t="shared" si="10"/>
        <v>0.5999003989575091</v>
      </c>
      <c r="I118" s="208">
        <v>196020</v>
      </c>
      <c r="J118" s="209">
        <v>123713.28</v>
      </c>
      <c r="K118" s="123">
        <f t="shared" si="12"/>
        <v>0.6311258034894398</v>
      </c>
      <c r="L118" s="74">
        <f t="shared" si="11"/>
        <v>0</v>
      </c>
      <c r="M118" s="19"/>
    </row>
    <row r="119" spans="1:13" s="39" customFormat="1" ht="20.25" customHeight="1">
      <c r="A119" s="136"/>
      <c r="B119" s="40">
        <v>801</v>
      </c>
      <c r="C119" s="41">
        <v>80148</v>
      </c>
      <c r="D119" s="42" t="s">
        <v>109</v>
      </c>
      <c r="E119" s="88">
        <v>19062</v>
      </c>
      <c r="F119" s="208">
        <v>231594</v>
      </c>
      <c r="G119" s="88">
        <v>135898</v>
      </c>
      <c r="H119" s="115">
        <f t="shared" si="10"/>
        <v>0.5867941311087507</v>
      </c>
      <c r="I119" s="208">
        <v>248656</v>
      </c>
      <c r="J119" s="209">
        <v>148882.7</v>
      </c>
      <c r="K119" s="123">
        <f t="shared" si="12"/>
        <v>0.5987496782703816</v>
      </c>
      <c r="L119" s="74">
        <f t="shared" si="11"/>
        <v>6077.299999999988</v>
      </c>
      <c r="M119" s="19"/>
    </row>
    <row r="120" spans="1:13" s="39" customFormat="1" ht="20.25" customHeight="1">
      <c r="A120" s="136"/>
      <c r="B120" s="40">
        <v>801</v>
      </c>
      <c r="C120" s="41">
        <v>80148</v>
      </c>
      <c r="D120" s="42" t="s">
        <v>110</v>
      </c>
      <c r="E120" s="88">
        <v>1000</v>
      </c>
      <c r="F120" s="208">
        <v>188496</v>
      </c>
      <c r="G120" s="88">
        <v>103396.71</v>
      </c>
      <c r="H120" s="115">
        <f t="shared" si="10"/>
        <v>0.5485353004838299</v>
      </c>
      <c r="I120" s="208">
        <v>188496</v>
      </c>
      <c r="J120" s="209">
        <v>104330.32</v>
      </c>
      <c r="K120" s="123">
        <f t="shared" si="12"/>
        <v>0.5534882437823615</v>
      </c>
      <c r="L120" s="74">
        <f t="shared" si="11"/>
        <v>66.38999999999942</v>
      </c>
      <c r="M120" s="19"/>
    </row>
    <row r="121" spans="1:13" s="39" customFormat="1" ht="20.25" customHeight="1">
      <c r="A121" s="136"/>
      <c r="B121" s="40">
        <v>801</v>
      </c>
      <c r="C121" s="41">
        <v>80148</v>
      </c>
      <c r="D121" s="42" t="s">
        <v>111</v>
      </c>
      <c r="E121" s="88">
        <v>30892</v>
      </c>
      <c r="F121" s="208">
        <v>181500</v>
      </c>
      <c r="G121" s="88">
        <v>126235.48</v>
      </c>
      <c r="H121" s="115">
        <f t="shared" si="10"/>
        <v>0.6955122865013774</v>
      </c>
      <c r="I121" s="208">
        <v>210392</v>
      </c>
      <c r="J121" s="209">
        <v>154369.49</v>
      </c>
      <c r="K121" s="123">
        <f t="shared" si="12"/>
        <v>0.7337231928970683</v>
      </c>
      <c r="L121" s="74">
        <f t="shared" si="11"/>
        <v>2757.9899999999907</v>
      </c>
      <c r="M121" s="19"/>
    </row>
    <row r="122" spans="1:13" s="39" customFormat="1" ht="20.25" customHeight="1">
      <c r="A122" s="136"/>
      <c r="B122" s="40">
        <v>801</v>
      </c>
      <c r="C122" s="41">
        <v>80148</v>
      </c>
      <c r="D122" s="42" t="s">
        <v>112</v>
      </c>
      <c r="E122" s="88">
        <v>16202.29</v>
      </c>
      <c r="F122" s="208">
        <v>146685</v>
      </c>
      <c r="G122" s="88">
        <v>72705.12</v>
      </c>
      <c r="H122" s="115">
        <f t="shared" si="10"/>
        <v>0.4956547704264239</v>
      </c>
      <c r="I122" s="208">
        <v>146685</v>
      </c>
      <c r="J122" s="209">
        <v>88907.41</v>
      </c>
      <c r="K122" s="123">
        <f t="shared" si="12"/>
        <v>0.6061111224733272</v>
      </c>
      <c r="L122" s="74">
        <f t="shared" si="11"/>
        <v>0</v>
      </c>
      <c r="M122" s="19"/>
    </row>
    <row r="123" spans="1:13" s="39" customFormat="1" ht="20.25" customHeight="1">
      <c r="A123" s="136"/>
      <c r="B123" s="40">
        <v>801</v>
      </c>
      <c r="C123" s="41">
        <v>80148</v>
      </c>
      <c r="D123" s="42" t="s">
        <v>113</v>
      </c>
      <c r="E123" s="88">
        <v>1000</v>
      </c>
      <c r="F123" s="208">
        <v>187688</v>
      </c>
      <c r="G123" s="88">
        <v>125985.2</v>
      </c>
      <c r="H123" s="115">
        <f t="shared" si="10"/>
        <v>0.6712480286432804</v>
      </c>
      <c r="I123" s="208">
        <v>187688</v>
      </c>
      <c r="J123" s="209">
        <v>126982.82</v>
      </c>
      <c r="K123" s="123">
        <f t="shared" si="12"/>
        <v>0.6765633391586037</v>
      </c>
      <c r="L123" s="74">
        <f t="shared" si="11"/>
        <v>2.3799999999901047</v>
      </c>
      <c r="M123" s="19"/>
    </row>
    <row r="124" spans="1:13" s="39" customFormat="1" ht="20.25" customHeight="1">
      <c r="A124" s="136"/>
      <c r="B124" s="40">
        <v>801</v>
      </c>
      <c r="C124" s="41">
        <v>80148</v>
      </c>
      <c r="D124" s="42" t="s">
        <v>114</v>
      </c>
      <c r="E124" s="88">
        <v>10031</v>
      </c>
      <c r="F124" s="208">
        <v>139392</v>
      </c>
      <c r="G124" s="88">
        <v>84032.22</v>
      </c>
      <c r="H124" s="115">
        <f t="shared" si="10"/>
        <v>0.602848226584022</v>
      </c>
      <c r="I124" s="208">
        <v>147423</v>
      </c>
      <c r="J124" s="209">
        <v>94059.16</v>
      </c>
      <c r="K124" s="123">
        <f t="shared" si="12"/>
        <v>0.6380222896020296</v>
      </c>
      <c r="L124" s="74">
        <f t="shared" si="11"/>
        <v>4.059999999997672</v>
      </c>
      <c r="M124" s="19"/>
    </row>
    <row r="125" spans="1:13" s="39" customFormat="1" ht="20.25" customHeight="1">
      <c r="A125" s="136"/>
      <c r="B125" s="40">
        <v>801</v>
      </c>
      <c r="C125" s="41">
        <v>80148</v>
      </c>
      <c r="D125" s="42" t="s">
        <v>115</v>
      </c>
      <c r="E125" s="88">
        <v>8344.65</v>
      </c>
      <c r="F125" s="208">
        <v>202125</v>
      </c>
      <c r="G125" s="88">
        <v>122954</v>
      </c>
      <c r="H125" s="115">
        <f t="shared" si="10"/>
        <v>0.6083067408781695</v>
      </c>
      <c r="I125" s="208">
        <v>202125</v>
      </c>
      <c r="J125" s="209">
        <v>131190.67</v>
      </c>
      <c r="K125" s="123">
        <f t="shared" si="12"/>
        <v>0.6490571181199754</v>
      </c>
      <c r="L125" s="74">
        <f t="shared" si="11"/>
        <v>107.97999999998137</v>
      </c>
      <c r="M125" s="19"/>
    </row>
    <row r="126" spans="1:13" s="39" customFormat="1" ht="20.25" customHeight="1">
      <c r="A126" s="136"/>
      <c r="B126" s="40">
        <v>801</v>
      </c>
      <c r="C126" s="41">
        <v>80148</v>
      </c>
      <c r="D126" s="42" t="s">
        <v>116</v>
      </c>
      <c r="E126" s="88">
        <v>9529.97</v>
      </c>
      <c r="F126" s="208">
        <v>100580</v>
      </c>
      <c r="G126" s="88">
        <v>64865.3</v>
      </c>
      <c r="H126" s="115">
        <f t="shared" si="10"/>
        <v>0.6449125074567509</v>
      </c>
      <c r="I126" s="208">
        <v>110110</v>
      </c>
      <c r="J126" s="209">
        <v>74395.27</v>
      </c>
      <c r="K126" s="123">
        <f t="shared" si="12"/>
        <v>0.6756449913722642</v>
      </c>
      <c r="L126" s="74">
        <f t="shared" si="11"/>
        <v>0</v>
      </c>
      <c r="M126" s="19"/>
    </row>
    <row r="127" spans="1:13" s="39" customFormat="1" ht="20.25" customHeight="1">
      <c r="A127" s="136"/>
      <c r="B127" s="40">
        <v>801</v>
      </c>
      <c r="C127" s="41">
        <v>80148</v>
      </c>
      <c r="D127" s="42" t="s">
        <v>215</v>
      </c>
      <c r="E127" s="88">
        <v>11319.78</v>
      </c>
      <c r="F127" s="208">
        <v>191960</v>
      </c>
      <c r="G127" s="88">
        <v>113140.81</v>
      </c>
      <c r="H127" s="115">
        <f t="shared" si="10"/>
        <v>0.5893978433006877</v>
      </c>
      <c r="I127" s="208">
        <v>203280</v>
      </c>
      <c r="J127" s="209">
        <v>124460.59</v>
      </c>
      <c r="K127" s="123">
        <f t="shared" si="12"/>
        <v>0.6122618555686737</v>
      </c>
      <c r="L127" s="74">
        <f t="shared" si="11"/>
        <v>0</v>
      </c>
      <c r="M127" s="19"/>
    </row>
    <row r="128" spans="1:13" s="39" customFormat="1" ht="20.25" customHeight="1">
      <c r="A128" s="136"/>
      <c r="B128" s="40">
        <v>801</v>
      </c>
      <c r="C128" s="41">
        <v>80148</v>
      </c>
      <c r="D128" s="42" t="s">
        <v>186</v>
      </c>
      <c r="E128" s="88">
        <v>14323.79</v>
      </c>
      <c r="F128" s="208">
        <v>242896</v>
      </c>
      <c r="G128" s="88">
        <v>168507.4</v>
      </c>
      <c r="H128" s="115">
        <f t="shared" si="10"/>
        <v>0.6937430011198208</v>
      </c>
      <c r="I128" s="208">
        <v>248496</v>
      </c>
      <c r="J128" s="209">
        <v>182831.19</v>
      </c>
      <c r="K128" s="123">
        <f t="shared" si="12"/>
        <v>0.7357510382460885</v>
      </c>
      <c r="L128" s="74">
        <f t="shared" si="11"/>
        <v>0</v>
      </c>
      <c r="M128" s="19"/>
    </row>
    <row r="129" spans="1:13" s="39" customFormat="1" ht="20.25" customHeight="1">
      <c r="A129" s="136"/>
      <c r="B129" s="40">
        <v>801</v>
      </c>
      <c r="C129" s="41">
        <v>80148</v>
      </c>
      <c r="D129" s="42" t="s">
        <v>117</v>
      </c>
      <c r="E129" s="88">
        <v>9467.58</v>
      </c>
      <c r="F129" s="208">
        <v>108801</v>
      </c>
      <c r="G129" s="88">
        <v>61984.79</v>
      </c>
      <c r="H129" s="115">
        <f t="shared" si="10"/>
        <v>0.5697079070964421</v>
      </c>
      <c r="I129" s="208">
        <v>108801</v>
      </c>
      <c r="J129" s="209">
        <v>71452.37</v>
      </c>
      <c r="K129" s="123">
        <f t="shared" si="12"/>
        <v>0.656725305833586</v>
      </c>
      <c r="L129" s="74">
        <f t="shared" si="11"/>
        <v>0</v>
      </c>
      <c r="M129" s="19"/>
    </row>
    <row r="130" spans="1:13" s="39" customFormat="1" ht="20.25" customHeight="1">
      <c r="A130" s="136"/>
      <c r="B130" s="40">
        <v>801</v>
      </c>
      <c r="C130" s="41">
        <v>80148</v>
      </c>
      <c r="D130" s="42" t="s">
        <v>118</v>
      </c>
      <c r="E130" s="88">
        <v>1000</v>
      </c>
      <c r="F130" s="208">
        <v>187688</v>
      </c>
      <c r="G130" s="88">
        <v>108638.8</v>
      </c>
      <c r="H130" s="115">
        <f t="shared" si="10"/>
        <v>0.5788265632325988</v>
      </c>
      <c r="I130" s="208">
        <v>187688</v>
      </c>
      <c r="J130" s="209">
        <v>109614.83</v>
      </c>
      <c r="K130" s="123">
        <f t="shared" si="12"/>
        <v>0.5840268424193342</v>
      </c>
      <c r="L130" s="74">
        <f t="shared" si="11"/>
        <v>23.970000000001164</v>
      </c>
      <c r="M130" s="19"/>
    </row>
    <row r="131" spans="1:27" s="46" customFormat="1" ht="21.75" customHeight="1">
      <c r="A131" s="137" t="s">
        <v>27</v>
      </c>
      <c r="B131" s="40">
        <v>801</v>
      </c>
      <c r="C131" s="41">
        <v>80148</v>
      </c>
      <c r="D131" s="42" t="s">
        <v>150</v>
      </c>
      <c r="E131" s="86">
        <v>9972.78</v>
      </c>
      <c r="F131" s="212">
        <v>202392</v>
      </c>
      <c r="G131" s="86">
        <v>167082.9</v>
      </c>
      <c r="H131" s="115">
        <f aca="true" t="shared" si="13" ref="H131:H159">G131/F131</f>
        <v>0.8255410292896952</v>
      </c>
      <c r="I131" s="212">
        <v>211526</v>
      </c>
      <c r="J131" s="213">
        <v>162676.84</v>
      </c>
      <c r="K131" s="123">
        <f>J131/I131</f>
        <v>0.7690630938986224</v>
      </c>
      <c r="L131" s="74">
        <f aca="true" t="shared" si="14" ref="L131:L158">E131+G131-J131</f>
        <v>14378.839999999997</v>
      </c>
      <c r="M131" s="105">
        <f>(L161+I161)-(F161+E161)</f>
        <v>0.819999999999709</v>
      </c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</row>
    <row r="132" spans="1:13" s="26" customFormat="1" ht="21.75" customHeight="1">
      <c r="A132" s="137" t="s">
        <v>30</v>
      </c>
      <c r="B132" s="40">
        <v>801</v>
      </c>
      <c r="C132" s="41">
        <v>80148</v>
      </c>
      <c r="D132" s="42" t="s">
        <v>87</v>
      </c>
      <c r="E132" s="86">
        <v>0</v>
      </c>
      <c r="F132" s="212">
        <v>149220</v>
      </c>
      <c r="G132" s="86">
        <v>99556.3</v>
      </c>
      <c r="H132" s="115">
        <f t="shared" si="13"/>
        <v>0.6671779922262432</v>
      </c>
      <c r="I132" s="212">
        <v>149220</v>
      </c>
      <c r="J132" s="213">
        <v>99556.3</v>
      </c>
      <c r="K132" s="123">
        <f>J132/I132</f>
        <v>0.6671779922262432</v>
      </c>
      <c r="L132" s="74">
        <f t="shared" si="14"/>
        <v>0</v>
      </c>
      <c r="M132" s="45"/>
    </row>
    <row r="133" spans="1:13" s="26" customFormat="1" ht="21.75" customHeight="1">
      <c r="A133" s="137" t="s">
        <v>33</v>
      </c>
      <c r="B133" s="40">
        <v>801</v>
      </c>
      <c r="C133" s="41">
        <v>80148</v>
      </c>
      <c r="D133" s="51" t="s">
        <v>214</v>
      </c>
      <c r="E133" s="86">
        <v>8695.18</v>
      </c>
      <c r="F133" s="210">
        <v>88422</v>
      </c>
      <c r="G133" s="92">
        <v>63227.87</v>
      </c>
      <c r="H133" s="115">
        <f t="shared" si="13"/>
        <v>0.7150694397321934</v>
      </c>
      <c r="I133" s="210">
        <v>97117</v>
      </c>
      <c r="J133" s="211">
        <v>71923.05</v>
      </c>
      <c r="K133" s="123">
        <f>J133/I133</f>
        <v>0.7405814635954571</v>
      </c>
      <c r="L133" s="74">
        <f t="shared" si="14"/>
        <v>0</v>
      </c>
      <c r="M133" s="45">
        <f>(L165+I165)-(F165+E165)</f>
        <v>1.099999999976717</v>
      </c>
    </row>
    <row r="134" spans="1:13" s="46" customFormat="1" ht="21.75" customHeight="1">
      <c r="A134" s="137" t="s">
        <v>36</v>
      </c>
      <c r="B134" s="40">
        <v>801</v>
      </c>
      <c r="C134" s="41">
        <v>80148</v>
      </c>
      <c r="D134" s="51" t="s">
        <v>91</v>
      </c>
      <c r="E134" s="86">
        <v>2379.79</v>
      </c>
      <c r="F134" s="210">
        <v>200000</v>
      </c>
      <c r="G134" s="92">
        <v>85469.5</v>
      </c>
      <c r="H134" s="115">
        <f t="shared" si="13"/>
        <v>0.4273475</v>
      </c>
      <c r="I134" s="210">
        <v>202380</v>
      </c>
      <c r="J134" s="211">
        <v>87240.25</v>
      </c>
      <c r="K134" s="123">
        <f>J134/I134</f>
        <v>0.43107149915999604</v>
      </c>
      <c r="L134" s="74">
        <f t="shared" si="14"/>
        <v>609.0399999999936</v>
      </c>
      <c r="M134" s="19">
        <f>(L168+I168)-(F168+E168)</f>
        <v>0.47000000000116415</v>
      </c>
    </row>
    <row r="135" spans="1:13" s="46" customFormat="1" ht="21.75" customHeight="1">
      <c r="A135" s="137" t="s">
        <v>37</v>
      </c>
      <c r="B135" s="40">
        <v>801</v>
      </c>
      <c r="C135" s="41">
        <v>80148</v>
      </c>
      <c r="D135" s="51" t="s">
        <v>92</v>
      </c>
      <c r="E135" s="86">
        <v>359.31</v>
      </c>
      <c r="F135" s="210">
        <v>128450</v>
      </c>
      <c r="G135" s="92">
        <v>91712.25</v>
      </c>
      <c r="H135" s="115">
        <f t="shared" si="13"/>
        <v>0.7139918256130791</v>
      </c>
      <c r="I135" s="210">
        <v>128809</v>
      </c>
      <c r="J135" s="211">
        <v>92071.56</v>
      </c>
      <c r="K135" s="123">
        <f>J135/I135</f>
        <v>0.7147913577467413</v>
      </c>
      <c r="L135" s="74">
        <f t="shared" si="14"/>
        <v>0</v>
      </c>
      <c r="M135" s="19">
        <f>(L169+I169)-(F169+E169)</f>
        <v>0.5</v>
      </c>
    </row>
    <row r="136" spans="1:13" s="46" customFormat="1" ht="21.75" customHeight="1">
      <c r="A136" s="137" t="s">
        <v>38</v>
      </c>
      <c r="B136" s="40">
        <v>801</v>
      </c>
      <c r="C136" s="41">
        <v>80148</v>
      </c>
      <c r="D136" s="42" t="s">
        <v>151</v>
      </c>
      <c r="E136" s="86">
        <v>12490.66</v>
      </c>
      <c r="F136" s="212">
        <v>291000</v>
      </c>
      <c r="G136" s="86">
        <v>294957.1</v>
      </c>
      <c r="H136" s="115">
        <f t="shared" si="13"/>
        <v>1.0135982817869416</v>
      </c>
      <c r="I136" s="212">
        <v>303491</v>
      </c>
      <c r="J136" s="213">
        <v>294289.6</v>
      </c>
      <c r="K136" s="123">
        <f aca="true" t="shared" si="15" ref="K136:K153">J136/I136</f>
        <v>0.9696814732562085</v>
      </c>
      <c r="L136" s="74">
        <f t="shared" si="14"/>
        <v>13158.159999999974</v>
      </c>
      <c r="M136" s="19">
        <f>(L170+I170)-(F170+E170)</f>
        <v>0.39999999999417923</v>
      </c>
    </row>
    <row r="137" spans="1:13" s="46" customFormat="1" ht="21.75" customHeight="1">
      <c r="A137" s="137" t="s">
        <v>39</v>
      </c>
      <c r="B137" s="40">
        <v>801</v>
      </c>
      <c r="C137" s="41">
        <v>80148</v>
      </c>
      <c r="D137" s="51" t="s">
        <v>93</v>
      </c>
      <c r="E137" s="86">
        <v>1074.06</v>
      </c>
      <c r="F137" s="210">
        <v>206300</v>
      </c>
      <c r="G137" s="92">
        <v>162198.5</v>
      </c>
      <c r="H137" s="115">
        <f t="shared" si="13"/>
        <v>0.7862263693650025</v>
      </c>
      <c r="I137" s="210">
        <v>207374</v>
      </c>
      <c r="J137" s="211">
        <v>163272.56</v>
      </c>
      <c r="K137" s="123">
        <f t="shared" si="15"/>
        <v>0.7873338026946483</v>
      </c>
      <c r="L137" s="74">
        <f t="shared" si="14"/>
        <v>0</v>
      </c>
      <c r="M137" s="19">
        <f>(L97+I97)-(F97+E97)</f>
        <v>-81673.05000000075</v>
      </c>
    </row>
    <row r="138" spans="1:13" s="39" customFormat="1" ht="21.75" customHeight="1">
      <c r="A138" s="137" t="s">
        <v>40</v>
      </c>
      <c r="B138" s="40">
        <v>801</v>
      </c>
      <c r="C138" s="41">
        <v>80148</v>
      </c>
      <c r="D138" s="42" t="s">
        <v>94</v>
      </c>
      <c r="E138" s="86">
        <v>1766.18</v>
      </c>
      <c r="F138" s="212">
        <v>221760</v>
      </c>
      <c r="G138" s="86">
        <v>182822</v>
      </c>
      <c r="H138" s="115">
        <f t="shared" si="13"/>
        <v>0.8244137806637807</v>
      </c>
      <c r="I138" s="212">
        <v>223326</v>
      </c>
      <c r="J138" s="213">
        <v>184588.18</v>
      </c>
      <c r="K138" s="123">
        <f t="shared" si="15"/>
        <v>0.8265413789706527</v>
      </c>
      <c r="L138" s="74">
        <f t="shared" si="14"/>
        <v>0</v>
      </c>
      <c r="M138" s="19">
        <f>(L98+I98)-(F98+E98)</f>
        <v>0</v>
      </c>
    </row>
    <row r="139" spans="1:13" s="44" customFormat="1" ht="21.75" customHeight="1">
      <c r="A139" s="137" t="s">
        <v>41</v>
      </c>
      <c r="B139" s="40">
        <v>801</v>
      </c>
      <c r="C139" s="41">
        <v>80148</v>
      </c>
      <c r="D139" s="42" t="s">
        <v>188</v>
      </c>
      <c r="E139" s="86">
        <v>4469.41</v>
      </c>
      <c r="F139" s="212">
        <v>252800</v>
      </c>
      <c r="G139" s="86">
        <v>212142.4</v>
      </c>
      <c r="H139" s="115">
        <f t="shared" si="13"/>
        <v>0.8391708860759494</v>
      </c>
      <c r="I139" s="212">
        <v>255800</v>
      </c>
      <c r="J139" s="213">
        <v>212843.08</v>
      </c>
      <c r="K139" s="123">
        <f t="shared" si="15"/>
        <v>0.8320683346364347</v>
      </c>
      <c r="L139" s="74">
        <f t="shared" si="14"/>
        <v>3768.7300000000105</v>
      </c>
      <c r="M139" s="19">
        <f>(L131+I131)-(F131+E131)</f>
        <v>13540.059999999998</v>
      </c>
    </row>
    <row r="140" spans="1:13" s="44" customFormat="1" ht="21.75" customHeight="1">
      <c r="A140" s="137" t="s">
        <v>42</v>
      </c>
      <c r="B140" s="40">
        <v>801</v>
      </c>
      <c r="C140" s="41">
        <v>80148</v>
      </c>
      <c r="D140" s="42" t="s">
        <v>130</v>
      </c>
      <c r="E140" s="86">
        <v>6705.61</v>
      </c>
      <c r="F140" s="212">
        <v>171000</v>
      </c>
      <c r="G140" s="86">
        <v>144506.5</v>
      </c>
      <c r="H140" s="115">
        <f t="shared" si="13"/>
        <v>0.8450672514619884</v>
      </c>
      <c r="I140" s="212">
        <v>177706</v>
      </c>
      <c r="J140" s="213">
        <v>151212.11</v>
      </c>
      <c r="K140" s="123">
        <f t="shared" si="15"/>
        <v>0.8509116743385141</v>
      </c>
      <c r="L140" s="74">
        <f t="shared" si="14"/>
        <v>0</v>
      </c>
      <c r="M140" s="19">
        <f>(L132+I132)-(F132+E132)</f>
        <v>0</v>
      </c>
    </row>
    <row r="141" spans="1:13" s="44" customFormat="1" ht="30" customHeight="1">
      <c r="A141" s="137" t="s">
        <v>43</v>
      </c>
      <c r="B141" s="40">
        <v>801</v>
      </c>
      <c r="C141" s="41">
        <v>80148</v>
      </c>
      <c r="D141" s="51" t="s">
        <v>152</v>
      </c>
      <c r="E141" s="101">
        <v>3743.41</v>
      </c>
      <c r="F141" s="214">
        <v>137280</v>
      </c>
      <c r="G141" s="215">
        <v>84802.6</v>
      </c>
      <c r="H141" s="116">
        <f t="shared" si="13"/>
        <v>0.6177345571095572</v>
      </c>
      <c r="I141" s="214">
        <v>141023</v>
      </c>
      <c r="J141" s="216">
        <v>83785.1</v>
      </c>
      <c r="K141" s="124">
        <f t="shared" si="15"/>
        <v>0.5941236535884218</v>
      </c>
      <c r="L141" s="104">
        <f t="shared" si="14"/>
        <v>4760.9100000000035</v>
      </c>
      <c r="M141" s="19" t="e">
        <f>(#REF!+#REF!)-(#REF!+#REF!)</f>
        <v>#REF!</v>
      </c>
    </row>
    <row r="142" spans="1:13" s="44" customFormat="1" ht="21.75" customHeight="1">
      <c r="A142" s="137" t="s">
        <v>44</v>
      </c>
      <c r="B142" s="40">
        <v>801</v>
      </c>
      <c r="C142" s="41">
        <v>80148</v>
      </c>
      <c r="D142" s="51" t="s">
        <v>132</v>
      </c>
      <c r="E142" s="86">
        <v>2494.81</v>
      </c>
      <c r="F142" s="210">
        <v>88717</v>
      </c>
      <c r="G142" s="92">
        <v>85330.8</v>
      </c>
      <c r="H142" s="115">
        <f t="shared" si="13"/>
        <v>0.9618314415500976</v>
      </c>
      <c r="I142" s="210">
        <v>91212</v>
      </c>
      <c r="J142" s="211">
        <v>87825.61</v>
      </c>
      <c r="K142" s="123">
        <f t="shared" si="15"/>
        <v>0.9628734157786256</v>
      </c>
      <c r="L142" s="74">
        <f t="shared" si="14"/>
        <v>0</v>
      </c>
      <c r="M142" s="19" t="e">
        <f>(#REF!+#REF!)-(#REF!+#REF!)</f>
        <v>#REF!</v>
      </c>
    </row>
    <row r="143" spans="1:13" s="44" customFormat="1" ht="21.75" customHeight="1">
      <c r="A143" s="137" t="s">
        <v>45</v>
      </c>
      <c r="B143" s="40">
        <v>801</v>
      </c>
      <c r="C143" s="41">
        <v>80148</v>
      </c>
      <c r="D143" s="51" t="s">
        <v>133</v>
      </c>
      <c r="E143" s="86">
        <v>3194.71</v>
      </c>
      <c r="F143" s="210">
        <v>183613</v>
      </c>
      <c r="G143" s="92">
        <v>168218.5</v>
      </c>
      <c r="H143" s="115">
        <f t="shared" si="13"/>
        <v>0.9161578973166388</v>
      </c>
      <c r="I143" s="210">
        <v>185063</v>
      </c>
      <c r="J143" s="211">
        <v>171413.21</v>
      </c>
      <c r="K143" s="123">
        <f t="shared" si="15"/>
        <v>0.9262424687809016</v>
      </c>
      <c r="L143" s="74">
        <f t="shared" si="14"/>
        <v>0</v>
      </c>
      <c r="M143" s="19">
        <f>(L133+I133)-(F133+E133)</f>
        <v>-0.17999999999301508</v>
      </c>
    </row>
    <row r="144" spans="1:13" s="44" customFormat="1" ht="30.75" customHeight="1">
      <c r="A144" s="137" t="s">
        <v>46</v>
      </c>
      <c r="B144" s="40">
        <v>801</v>
      </c>
      <c r="C144" s="41">
        <v>80148</v>
      </c>
      <c r="D144" s="51" t="s">
        <v>153</v>
      </c>
      <c r="E144" s="86">
        <v>1233.5</v>
      </c>
      <c r="F144" s="210">
        <v>66780</v>
      </c>
      <c r="G144" s="92">
        <v>63514.3</v>
      </c>
      <c r="H144" s="115">
        <f t="shared" si="13"/>
        <v>0.9510976340221624</v>
      </c>
      <c r="I144" s="210">
        <v>67780</v>
      </c>
      <c r="J144" s="211">
        <v>62860.19</v>
      </c>
      <c r="K144" s="123">
        <f t="shared" si="15"/>
        <v>0.927415019179699</v>
      </c>
      <c r="L144" s="74">
        <f t="shared" si="14"/>
        <v>1887.6100000000006</v>
      </c>
      <c r="M144" s="19" t="e">
        <f>(#REF!+#REF!)-(#REF!+#REF!)</f>
        <v>#REF!</v>
      </c>
    </row>
    <row r="145" spans="1:13" s="44" customFormat="1" ht="21.75" customHeight="1">
      <c r="A145" s="137" t="s">
        <v>47</v>
      </c>
      <c r="B145" s="40">
        <v>801</v>
      </c>
      <c r="C145" s="41">
        <v>80148</v>
      </c>
      <c r="D145" s="51" t="s">
        <v>135</v>
      </c>
      <c r="E145" s="86">
        <v>6792.22</v>
      </c>
      <c r="F145" s="210">
        <v>87375</v>
      </c>
      <c r="G145" s="92">
        <v>87339.5</v>
      </c>
      <c r="H145" s="115">
        <f t="shared" si="13"/>
        <v>0.9995937052932761</v>
      </c>
      <c r="I145" s="210">
        <v>93375</v>
      </c>
      <c r="J145" s="211">
        <v>93253.31</v>
      </c>
      <c r="K145" s="123">
        <f t="shared" si="15"/>
        <v>0.9986967603748327</v>
      </c>
      <c r="L145" s="74">
        <f t="shared" si="14"/>
        <v>878.4100000000035</v>
      </c>
      <c r="M145" s="19" t="e">
        <f>(#REF!+#REF!)-(#REF!+#REF!)</f>
        <v>#REF!</v>
      </c>
    </row>
    <row r="146" spans="1:13" s="44" customFormat="1" ht="21.75" customHeight="1">
      <c r="A146" s="137" t="s">
        <v>48</v>
      </c>
      <c r="B146" s="40">
        <v>801</v>
      </c>
      <c r="C146" s="41">
        <v>80148</v>
      </c>
      <c r="D146" s="51" t="s">
        <v>136</v>
      </c>
      <c r="E146" s="86">
        <v>7589.45</v>
      </c>
      <c r="F146" s="210">
        <v>69700</v>
      </c>
      <c r="G146" s="92">
        <v>64369</v>
      </c>
      <c r="H146" s="115">
        <f t="shared" si="13"/>
        <v>0.9235150645624103</v>
      </c>
      <c r="I146" s="210">
        <v>77290</v>
      </c>
      <c r="J146" s="211">
        <v>71958.45</v>
      </c>
      <c r="K146" s="123">
        <f t="shared" si="15"/>
        <v>0.9310188898951999</v>
      </c>
      <c r="L146" s="74">
        <f t="shared" si="14"/>
        <v>0</v>
      </c>
      <c r="M146" s="19">
        <f aca="true" t="shared" si="16" ref="M146:M151">(L134+I134)-(F134+E134)</f>
        <v>609.2499999999709</v>
      </c>
    </row>
    <row r="147" spans="1:13" s="44" customFormat="1" ht="21.75" customHeight="1">
      <c r="A147" s="137" t="s">
        <v>49</v>
      </c>
      <c r="B147" s="40">
        <v>801</v>
      </c>
      <c r="C147" s="41">
        <v>80148</v>
      </c>
      <c r="D147" s="51" t="s">
        <v>137</v>
      </c>
      <c r="E147" s="86">
        <v>3239.16</v>
      </c>
      <c r="F147" s="210">
        <v>144155</v>
      </c>
      <c r="G147" s="92">
        <v>139686.35</v>
      </c>
      <c r="H147" s="115">
        <f t="shared" si="13"/>
        <v>0.9690010752315217</v>
      </c>
      <c r="I147" s="210">
        <v>147394</v>
      </c>
      <c r="J147" s="211">
        <v>142925.51</v>
      </c>
      <c r="K147" s="123">
        <f t="shared" si="15"/>
        <v>0.9696833656729582</v>
      </c>
      <c r="L147" s="74">
        <f t="shared" si="14"/>
        <v>0</v>
      </c>
      <c r="M147" s="19">
        <f t="shared" si="16"/>
        <v>-0.3099999999976717</v>
      </c>
    </row>
    <row r="148" spans="1:13" s="44" customFormat="1" ht="29.25" customHeight="1">
      <c r="A148" s="137" t="s">
        <v>50</v>
      </c>
      <c r="B148" s="40">
        <v>801</v>
      </c>
      <c r="C148" s="41">
        <v>80148</v>
      </c>
      <c r="D148" s="51" t="s">
        <v>218</v>
      </c>
      <c r="E148" s="86">
        <v>23785.97</v>
      </c>
      <c r="F148" s="210">
        <v>64486</v>
      </c>
      <c r="G148" s="92">
        <v>56404.38</v>
      </c>
      <c r="H148" s="115">
        <f t="shared" si="13"/>
        <v>0.8746763638619235</v>
      </c>
      <c r="I148" s="210">
        <v>88272</v>
      </c>
      <c r="J148" s="211">
        <v>80190.35</v>
      </c>
      <c r="K148" s="123">
        <f t="shared" si="15"/>
        <v>0.9084460531085735</v>
      </c>
      <c r="L148" s="74">
        <f t="shared" si="14"/>
        <v>0</v>
      </c>
      <c r="M148" s="19">
        <f t="shared" si="16"/>
        <v>13158.5</v>
      </c>
    </row>
    <row r="149" spans="1:13" s="44" customFormat="1" ht="30" customHeight="1">
      <c r="A149" s="137" t="s">
        <v>51</v>
      </c>
      <c r="B149" s="40">
        <v>801</v>
      </c>
      <c r="C149" s="41">
        <v>80148</v>
      </c>
      <c r="D149" s="51" t="s">
        <v>138</v>
      </c>
      <c r="E149" s="86">
        <v>2914.99</v>
      </c>
      <c r="F149" s="210">
        <v>64756</v>
      </c>
      <c r="G149" s="92">
        <v>59227.8</v>
      </c>
      <c r="H149" s="115">
        <f t="shared" si="13"/>
        <v>0.9146303045277658</v>
      </c>
      <c r="I149" s="210">
        <v>67521</v>
      </c>
      <c r="J149" s="211">
        <v>58945.99</v>
      </c>
      <c r="K149" s="123">
        <f t="shared" si="15"/>
        <v>0.8730023252025295</v>
      </c>
      <c r="L149" s="74">
        <f t="shared" si="14"/>
        <v>3196.800000000003</v>
      </c>
      <c r="M149" s="19">
        <f t="shared" si="16"/>
        <v>-0.059999999997671694</v>
      </c>
    </row>
    <row r="150" spans="1:13" s="44" customFormat="1" ht="21.75" customHeight="1">
      <c r="A150" s="137" t="s">
        <v>52</v>
      </c>
      <c r="B150" s="40">
        <v>801</v>
      </c>
      <c r="C150" s="41">
        <v>80148</v>
      </c>
      <c r="D150" s="51" t="s">
        <v>175</v>
      </c>
      <c r="E150" s="86">
        <v>4097.31</v>
      </c>
      <c r="F150" s="52">
        <v>154290</v>
      </c>
      <c r="G150" s="92">
        <v>143937.3</v>
      </c>
      <c r="H150" s="115">
        <f t="shared" si="13"/>
        <v>0.9329010305269297</v>
      </c>
      <c r="I150" s="210">
        <v>151450</v>
      </c>
      <c r="J150" s="211">
        <v>145752.31</v>
      </c>
      <c r="K150" s="123">
        <f t="shared" si="15"/>
        <v>0.9623790689996699</v>
      </c>
      <c r="L150" s="74">
        <f t="shared" si="14"/>
        <v>2282.2999999999884</v>
      </c>
      <c r="M150" s="19">
        <f t="shared" si="16"/>
        <v>-200.17999999999302</v>
      </c>
    </row>
    <row r="151" spans="1:13" s="44" customFormat="1" ht="30.75" customHeight="1">
      <c r="A151" s="137" t="s">
        <v>53</v>
      </c>
      <c r="B151" s="40">
        <v>801</v>
      </c>
      <c r="C151" s="41">
        <v>80148</v>
      </c>
      <c r="D151" s="42" t="s">
        <v>140</v>
      </c>
      <c r="E151" s="86">
        <v>3138.59</v>
      </c>
      <c r="F151" s="43">
        <v>121730</v>
      </c>
      <c r="G151" s="86">
        <v>78519.5</v>
      </c>
      <c r="H151" s="115">
        <f t="shared" si="13"/>
        <v>0.6450299843916866</v>
      </c>
      <c r="I151" s="212">
        <v>121730</v>
      </c>
      <c r="J151" s="213">
        <v>81658.09</v>
      </c>
      <c r="K151" s="123">
        <f t="shared" si="15"/>
        <v>0.670813193132342</v>
      </c>
      <c r="L151" s="74">
        <f t="shared" si="14"/>
        <v>0</v>
      </c>
      <c r="M151" s="19">
        <f t="shared" si="16"/>
        <v>2299.320000000007</v>
      </c>
    </row>
    <row r="152" spans="1:13" s="44" customFormat="1" ht="15.75">
      <c r="A152" s="137"/>
      <c r="B152" s="40">
        <v>801</v>
      </c>
      <c r="C152" s="41">
        <v>80148</v>
      </c>
      <c r="D152" s="51" t="s">
        <v>200</v>
      </c>
      <c r="E152" s="86">
        <v>3315.41</v>
      </c>
      <c r="F152" s="52">
        <v>134125</v>
      </c>
      <c r="G152" s="92">
        <v>111571</v>
      </c>
      <c r="H152" s="115">
        <f t="shared" si="13"/>
        <v>0.8318434296365331</v>
      </c>
      <c r="I152" s="210">
        <v>137440</v>
      </c>
      <c r="J152" s="211">
        <v>114886.41</v>
      </c>
      <c r="K152" s="123">
        <f t="shared" si="15"/>
        <v>0.8359022846332945</v>
      </c>
      <c r="L152" s="74">
        <f t="shared" si="14"/>
        <v>0</v>
      </c>
      <c r="M152" s="19"/>
    </row>
    <row r="153" spans="1:46" s="44" customFormat="1" ht="21" customHeight="1" hidden="1">
      <c r="A153" s="137" t="s">
        <v>55</v>
      </c>
      <c r="B153" s="40">
        <v>801</v>
      </c>
      <c r="C153" s="41">
        <v>80148</v>
      </c>
      <c r="D153" s="42" t="s">
        <v>149</v>
      </c>
      <c r="E153" s="86"/>
      <c r="F153" s="201"/>
      <c r="G153" s="175"/>
      <c r="H153" s="166" t="e">
        <f t="shared" si="13"/>
        <v>#DIV/0!</v>
      </c>
      <c r="I153" s="204"/>
      <c r="J153" s="181"/>
      <c r="K153" s="167" t="e">
        <f t="shared" si="15"/>
        <v>#DIV/0!</v>
      </c>
      <c r="L153" s="168">
        <f t="shared" si="14"/>
        <v>0</v>
      </c>
      <c r="M153" s="105">
        <f>(L141+I141)-(F141+E141)</f>
        <v>4760.5</v>
      </c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</row>
    <row r="154" spans="1:13" s="44" customFormat="1" ht="15.75" customHeight="1">
      <c r="A154" s="137" t="s">
        <v>57</v>
      </c>
      <c r="B154" s="40">
        <v>801</v>
      </c>
      <c r="C154" s="41">
        <v>80148</v>
      </c>
      <c r="D154" s="51" t="s">
        <v>71</v>
      </c>
      <c r="E154" s="86">
        <v>7368.43</v>
      </c>
      <c r="F154" s="52">
        <v>74944</v>
      </c>
      <c r="G154" s="92">
        <v>58317.6</v>
      </c>
      <c r="H154" s="115">
        <f t="shared" si="13"/>
        <v>0.7781490179333902</v>
      </c>
      <c r="I154" s="210">
        <v>82312</v>
      </c>
      <c r="J154" s="211">
        <v>63432.72</v>
      </c>
      <c r="K154" s="123">
        <f>J154/I154</f>
        <v>0.7706375741082709</v>
      </c>
      <c r="L154" s="74">
        <f t="shared" si="14"/>
        <v>2253.3099999999977</v>
      </c>
      <c r="M154" s="19">
        <f>(L143+I143)-(F143+E143)</f>
        <v>-1744.7099999999919</v>
      </c>
    </row>
    <row r="155" spans="1:13" s="44" customFormat="1" ht="21.75" customHeight="1">
      <c r="A155" s="137" t="s">
        <v>58</v>
      </c>
      <c r="B155" s="40">
        <v>801</v>
      </c>
      <c r="C155" s="41">
        <v>80148</v>
      </c>
      <c r="D155" s="51" t="s">
        <v>154</v>
      </c>
      <c r="E155" s="86">
        <v>1697.83</v>
      </c>
      <c r="F155" s="52">
        <v>73350</v>
      </c>
      <c r="G155" s="92">
        <v>37904.1</v>
      </c>
      <c r="H155" s="115">
        <f t="shared" si="13"/>
        <v>0.5167566462167689</v>
      </c>
      <c r="I155" s="52">
        <v>75048</v>
      </c>
      <c r="J155" s="211">
        <v>39601.93</v>
      </c>
      <c r="K155" s="123">
        <f>J155/I155</f>
        <v>0.5276880130050101</v>
      </c>
      <c r="L155" s="74">
        <f t="shared" si="14"/>
        <v>0</v>
      </c>
      <c r="M155" s="19">
        <f>(L144+I144)-(F144+E144)</f>
        <v>1654.1100000000006</v>
      </c>
    </row>
    <row r="156" spans="1:13" s="44" customFormat="1" ht="15.75" customHeight="1" hidden="1">
      <c r="A156" s="138"/>
      <c r="B156" s="40">
        <v>801</v>
      </c>
      <c r="C156" s="41">
        <v>80148</v>
      </c>
      <c r="D156" s="51" t="s">
        <v>199</v>
      </c>
      <c r="E156" s="92"/>
      <c r="F156" s="202"/>
      <c r="G156" s="177"/>
      <c r="H156" s="166" t="e">
        <f t="shared" si="13"/>
        <v>#DIV/0!</v>
      </c>
      <c r="I156" s="202"/>
      <c r="J156" s="182"/>
      <c r="K156" s="167" t="e">
        <f>J156/I156</f>
        <v>#DIV/0!</v>
      </c>
      <c r="L156" s="168">
        <f t="shared" si="14"/>
        <v>0</v>
      </c>
      <c r="M156" s="19"/>
    </row>
    <row r="157" spans="1:13" s="44" customFormat="1" ht="15.75" customHeight="1">
      <c r="A157" s="138"/>
      <c r="B157" s="40">
        <v>801</v>
      </c>
      <c r="C157" s="41">
        <v>80148</v>
      </c>
      <c r="D157" s="51" t="s">
        <v>212</v>
      </c>
      <c r="E157" s="92">
        <v>1130.07</v>
      </c>
      <c r="F157" s="52">
        <v>113022</v>
      </c>
      <c r="G157" s="92">
        <v>99614.67</v>
      </c>
      <c r="H157" s="117">
        <f t="shared" si="13"/>
        <v>0.8813741572437225</v>
      </c>
      <c r="I157" s="52">
        <v>114152</v>
      </c>
      <c r="J157" s="211">
        <v>100744.74</v>
      </c>
      <c r="K157" s="125">
        <f>J157/I157</f>
        <v>0.8825490573971547</v>
      </c>
      <c r="L157" s="99">
        <f t="shared" si="14"/>
        <v>0</v>
      </c>
      <c r="M157" s="19"/>
    </row>
    <row r="158" spans="1:13" s="44" customFormat="1" ht="15.75" customHeight="1">
      <c r="A158" s="138"/>
      <c r="B158" s="40">
        <v>801</v>
      </c>
      <c r="C158" s="41">
        <v>80148</v>
      </c>
      <c r="D158" s="51" t="s">
        <v>210</v>
      </c>
      <c r="E158" s="92">
        <v>5765.4</v>
      </c>
      <c r="F158" s="52">
        <v>149400</v>
      </c>
      <c r="G158" s="92">
        <v>104780.6</v>
      </c>
      <c r="H158" s="117">
        <f t="shared" si="13"/>
        <v>0.701342704149933</v>
      </c>
      <c r="I158" s="52">
        <v>154665</v>
      </c>
      <c r="J158" s="211">
        <v>103130.05</v>
      </c>
      <c r="K158" s="125">
        <f>J158/I158</f>
        <v>0.6667963016842854</v>
      </c>
      <c r="L158" s="99">
        <f t="shared" si="14"/>
        <v>7415.949999999997</v>
      </c>
      <c r="M158" s="19"/>
    </row>
    <row r="159" spans="1:13" s="44" customFormat="1" ht="15.75" customHeight="1">
      <c r="A159" s="132" t="s">
        <v>65</v>
      </c>
      <c r="B159" s="22">
        <v>851</v>
      </c>
      <c r="C159" s="23">
        <v>85154</v>
      </c>
      <c r="D159" s="24" t="s">
        <v>19</v>
      </c>
      <c r="E159" s="87">
        <f>SUM(E160:E161)</f>
        <v>16224.18</v>
      </c>
      <c r="F159" s="1">
        <f>SUM(F160:F161)</f>
        <v>31100</v>
      </c>
      <c r="G159" s="98">
        <f>SUM(G160:G161)</f>
        <v>16500.94</v>
      </c>
      <c r="H159" s="113">
        <f t="shared" si="13"/>
        <v>0.530576848874598</v>
      </c>
      <c r="I159" s="1">
        <f>SUM(I160:I161)</f>
        <v>47325</v>
      </c>
      <c r="J159" s="80">
        <f>SUM(J160:J161)</f>
        <v>32725.12</v>
      </c>
      <c r="K159" s="113">
        <f aca="true" t="shared" si="17" ref="K159:K170">J159/I159</f>
        <v>0.6914975171685156</v>
      </c>
      <c r="L159" s="73">
        <f>E159+G159-J159</f>
        <v>0</v>
      </c>
      <c r="M159" s="19">
        <f aca="true" t="shared" si="18" ref="M159:M164">(L146+I146)-(F146+E146)</f>
        <v>0.5500000000029104</v>
      </c>
    </row>
    <row r="160" spans="1:13" s="44" customFormat="1" ht="15.75" customHeight="1">
      <c r="A160" s="135"/>
      <c r="B160" s="33"/>
      <c r="C160" s="34"/>
      <c r="D160" s="35" t="s">
        <v>18</v>
      </c>
      <c r="E160" s="88"/>
      <c r="F160" s="199"/>
      <c r="G160" s="169"/>
      <c r="H160" s="164"/>
      <c r="I160" s="199"/>
      <c r="J160" s="170"/>
      <c r="K160" s="164"/>
      <c r="L160" s="183"/>
      <c r="M160" s="19">
        <f t="shared" si="18"/>
        <v>-0.16000000000349246</v>
      </c>
    </row>
    <row r="161" spans="1:13" s="44" customFormat="1" ht="30" customHeight="1">
      <c r="A161" s="134" t="s">
        <v>27</v>
      </c>
      <c r="B161" s="30">
        <v>851</v>
      </c>
      <c r="C161" s="31">
        <v>85154</v>
      </c>
      <c r="D161" s="32" t="s">
        <v>187</v>
      </c>
      <c r="E161" s="101">
        <v>16224.18</v>
      </c>
      <c r="F161" s="219">
        <v>31100</v>
      </c>
      <c r="G161" s="220">
        <v>16500.94</v>
      </c>
      <c r="H161" s="116">
        <f>G161/F161</f>
        <v>0.530576848874598</v>
      </c>
      <c r="I161" s="219">
        <v>47325</v>
      </c>
      <c r="J161" s="221">
        <v>32725.12</v>
      </c>
      <c r="K161" s="124">
        <f t="shared" si="17"/>
        <v>0.6914975171685156</v>
      </c>
      <c r="L161" s="104">
        <f>E161+G161-J161</f>
        <v>0</v>
      </c>
      <c r="M161" s="19">
        <f t="shared" si="18"/>
        <v>0.029999999998835847</v>
      </c>
    </row>
    <row r="162" spans="1:13" s="44" customFormat="1" ht="15.75" customHeight="1">
      <c r="A162" s="132" t="s">
        <v>66</v>
      </c>
      <c r="B162" s="22">
        <v>852</v>
      </c>
      <c r="C162" s="23">
        <v>85295</v>
      </c>
      <c r="D162" s="24" t="s">
        <v>21</v>
      </c>
      <c r="E162" s="90">
        <f>E164</f>
        <v>13092.92</v>
      </c>
      <c r="F162" s="231">
        <f>F164</f>
        <v>14554</v>
      </c>
      <c r="G162" s="90">
        <f>G164</f>
        <v>27202.39</v>
      </c>
      <c r="H162" s="232">
        <f>G162/F162</f>
        <v>1.8690662360862993</v>
      </c>
      <c r="I162" s="231">
        <f>I164</f>
        <v>27647</v>
      </c>
      <c r="J162" s="90">
        <f>J164</f>
        <v>40295.31</v>
      </c>
      <c r="K162" s="233">
        <f t="shared" si="17"/>
        <v>1.457493037219228</v>
      </c>
      <c r="L162" s="73">
        <f>E162+G162-J162</f>
        <v>0</v>
      </c>
      <c r="M162" s="19">
        <f t="shared" si="18"/>
        <v>3046.8099999999977</v>
      </c>
    </row>
    <row r="163" spans="1:13" s="44" customFormat="1" ht="15.75" customHeight="1">
      <c r="A163" s="135"/>
      <c r="B163" s="33"/>
      <c r="C163" s="34"/>
      <c r="D163" s="47" t="s">
        <v>18</v>
      </c>
      <c r="E163" s="91"/>
      <c r="F163" s="205"/>
      <c r="G163" s="185"/>
      <c r="H163" s="186"/>
      <c r="I163" s="205"/>
      <c r="J163" s="187"/>
      <c r="K163" s="184"/>
      <c r="L163" s="188"/>
      <c r="M163" s="19">
        <f t="shared" si="18"/>
        <v>-4655.010000000009</v>
      </c>
    </row>
    <row r="164" spans="1:13" s="44" customFormat="1" ht="21" customHeight="1">
      <c r="A164" s="139" t="s">
        <v>27</v>
      </c>
      <c r="B164" s="48">
        <v>852</v>
      </c>
      <c r="C164" s="49">
        <v>85295</v>
      </c>
      <c r="D164" s="50" t="s">
        <v>204</v>
      </c>
      <c r="E164" s="92">
        <v>13092.92</v>
      </c>
      <c r="F164" s="222">
        <v>14554</v>
      </c>
      <c r="G164" s="223">
        <v>27202.39</v>
      </c>
      <c r="H164" s="224">
        <f>G164/F164</f>
        <v>1.8690662360862993</v>
      </c>
      <c r="I164" s="225">
        <v>27647</v>
      </c>
      <c r="J164" s="226">
        <v>40295.31</v>
      </c>
      <c r="K164" s="123">
        <f t="shared" si="17"/>
        <v>1.457493037219228</v>
      </c>
      <c r="L164" s="74">
        <f>E164+G164-J164</f>
        <v>0</v>
      </c>
      <c r="M164" s="19">
        <f t="shared" si="18"/>
        <v>-3138.5899999999965</v>
      </c>
    </row>
    <row r="165" spans="1:13" s="44" customFormat="1" ht="15.75">
      <c r="A165" s="132" t="s">
        <v>68</v>
      </c>
      <c r="B165" s="22">
        <v>853</v>
      </c>
      <c r="C165" s="23">
        <v>85305</v>
      </c>
      <c r="D165" s="24" t="s">
        <v>23</v>
      </c>
      <c r="E165" s="87">
        <f>SUM(E167:E170)</f>
        <v>25267.9</v>
      </c>
      <c r="F165" s="1">
        <f>SUM(F167:F170)</f>
        <v>337045</v>
      </c>
      <c r="G165" s="98">
        <f>SUM(G167:G170)</f>
        <v>244241</v>
      </c>
      <c r="H165" s="233">
        <f>G165/F165</f>
        <v>0.7246539779554659</v>
      </c>
      <c r="I165" s="1">
        <f>SUM(I167:I170)</f>
        <v>362314</v>
      </c>
      <c r="J165" s="80">
        <f>SUM(J167:J170)</f>
        <v>269508.89999999997</v>
      </c>
      <c r="K165" s="113">
        <f t="shared" si="17"/>
        <v>0.7438545018961452</v>
      </c>
      <c r="L165" s="73">
        <f>E165+G165-J165</f>
        <v>0</v>
      </c>
      <c r="M165" s="19" t="e">
        <f>(#REF!+#REF!)-(#REF!+#REF!)</f>
        <v>#REF!</v>
      </c>
    </row>
    <row r="166" spans="1:13" s="44" customFormat="1" ht="15.75">
      <c r="A166" s="136"/>
      <c r="B166" s="37"/>
      <c r="C166" s="38"/>
      <c r="D166" s="47" t="s">
        <v>18</v>
      </c>
      <c r="E166" s="88"/>
      <c r="F166" s="203"/>
      <c r="G166" s="172"/>
      <c r="H166" s="184"/>
      <c r="I166" s="203"/>
      <c r="J166" s="180"/>
      <c r="K166" s="164"/>
      <c r="L166" s="190"/>
      <c r="M166" s="19">
        <f>(L153+I153)-(F153+E153)</f>
        <v>0</v>
      </c>
    </row>
    <row r="167" spans="1:13" s="44" customFormat="1" ht="15.75">
      <c r="A167" s="134" t="s">
        <v>27</v>
      </c>
      <c r="B167" s="30">
        <v>853</v>
      </c>
      <c r="C167" s="31">
        <v>85305</v>
      </c>
      <c r="D167" s="32" t="s">
        <v>119</v>
      </c>
      <c r="E167" s="86">
        <v>6272.27</v>
      </c>
      <c r="F167" s="227">
        <v>72765</v>
      </c>
      <c r="G167" s="228">
        <v>66888</v>
      </c>
      <c r="H167" s="115">
        <f>G167/F167</f>
        <v>0.9192331478045763</v>
      </c>
      <c r="I167" s="227">
        <v>79037</v>
      </c>
      <c r="J167" s="229">
        <v>73160.27</v>
      </c>
      <c r="K167" s="123">
        <f t="shared" si="17"/>
        <v>0.9256458367599986</v>
      </c>
      <c r="L167" s="74">
        <f aca="true" t="shared" si="19" ref="L167:L184">E167+G167-J167</f>
        <v>0</v>
      </c>
      <c r="M167" s="19" t="e">
        <f>(#REF!+#REF!)-(#REF!+#REF!)</f>
        <v>#REF!</v>
      </c>
    </row>
    <row r="168" spans="1:13" s="44" customFormat="1" ht="15.75">
      <c r="A168" s="134" t="s">
        <v>30</v>
      </c>
      <c r="B168" s="30">
        <v>853</v>
      </c>
      <c r="C168" s="31">
        <v>85305</v>
      </c>
      <c r="D168" s="32" t="s">
        <v>120</v>
      </c>
      <c r="E168" s="86">
        <v>5909.53</v>
      </c>
      <c r="F168" s="227">
        <v>81400</v>
      </c>
      <c r="G168" s="228">
        <v>68205.5</v>
      </c>
      <c r="H168" s="115">
        <f>G168/F168</f>
        <v>0.8379054054054054</v>
      </c>
      <c r="I168" s="227">
        <v>87310</v>
      </c>
      <c r="J168" s="229">
        <v>74115.03</v>
      </c>
      <c r="K168" s="123">
        <f t="shared" si="17"/>
        <v>0.8488721795899667</v>
      </c>
      <c r="L168" s="74">
        <f t="shared" si="19"/>
        <v>0</v>
      </c>
      <c r="M168" s="19">
        <f>(L154+I154)-(F154+E154)</f>
        <v>2252.8800000000047</v>
      </c>
    </row>
    <row r="169" spans="1:13" s="44" customFormat="1" ht="15.75">
      <c r="A169" s="134" t="s">
        <v>31</v>
      </c>
      <c r="B169" s="30">
        <v>853</v>
      </c>
      <c r="C169" s="31">
        <v>85305</v>
      </c>
      <c r="D169" s="32" t="s">
        <v>121</v>
      </c>
      <c r="E169" s="86">
        <v>7006.5</v>
      </c>
      <c r="F169" s="227">
        <v>91440</v>
      </c>
      <c r="G169" s="228">
        <v>56371.5</v>
      </c>
      <c r="H169" s="115">
        <f>G169/F169</f>
        <v>0.616486220472441</v>
      </c>
      <c r="I169" s="227">
        <v>98447</v>
      </c>
      <c r="J169" s="229">
        <v>63378</v>
      </c>
      <c r="K169" s="123">
        <f t="shared" si="17"/>
        <v>0.6437778703261654</v>
      </c>
      <c r="L169" s="74">
        <f t="shared" si="19"/>
        <v>0</v>
      </c>
      <c r="M169" s="19">
        <f>(L155+I155)-(F155+E155)</f>
        <v>0.16999999999825377</v>
      </c>
    </row>
    <row r="170" spans="1:13" s="44" customFormat="1" ht="15.75">
      <c r="A170" s="134" t="s">
        <v>32</v>
      </c>
      <c r="B170" s="30">
        <v>853</v>
      </c>
      <c r="C170" s="31">
        <v>85305</v>
      </c>
      <c r="D170" s="32" t="s">
        <v>122</v>
      </c>
      <c r="E170" s="86">
        <v>6079.6</v>
      </c>
      <c r="F170" s="227">
        <v>91440</v>
      </c>
      <c r="G170" s="228">
        <v>52776</v>
      </c>
      <c r="H170" s="115">
        <f>G170/F170</f>
        <v>0.5771653543307087</v>
      </c>
      <c r="I170" s="227">
        <v>97520</v>
      </c>
      <c r="J170" s="230">
        <v>58855.6</v>
      </c>
      <c r="K170" s="123">
        <f t="shared" si="17"/>
        <v>0.6035233798195242</v>
      </c>
      <c r="L170" s="74">
        <f t="shared" si="19"/>
        <v>0</v>
      </c>
      <c r="M170" s="19" t="e">
        <f>(#REF!+#REF!)-(#REF!+#REF!)</f>
        <v>#REF!</v>
      </c>
    </row>
    <row r="171" spans="1:13" s="44" customFormat="1" ht="31.5">
      <c r="A171" s="132" t="s">
        <v>68</v>
      </c>
      <c r="B171" s="22">
        <v>854</v>
      </c>
      <c r="C171" s="23">
        <v>85412</v>
      </c>
      <c r="D171" s="24" t="s">
        <v>208</v>
      </c>
      <c r="E171" s="98">
        <f>SUM(E173:E182)</f>
        <v>1.18</v>
      </c>
      <c r="F171" s="1">
        <f>SUM(F173:F182)</f>
        <v>0</v>
      </c>
      <c r="G171" s="98">
        <f>SUM(G173:G182)</f>
        <v>0</v>
      </c>
      <c r="H171" s="236" t="s">
        <v>168</v>
      </c>
      <c r="I171" s="1">
        <f>SUM(I173:I182)</f>
        <v>0</v>
      </c>
      <c r="J171" s="80">
        <f>SUM(J173:J182)</f>
        <v>1.18</v>
      </c>
      <c r="K171" s="236" t="s">
        <v>168</v>
      </c>
      <c r="L171" s="73">
        <f>E171+G171-J171</f>
        <v>0</v>
      </c>
      <c r="M171" s="19" t="e">
        <f>(#REF!+#REF!)-(#REF!+#REF!)</f>
        <v>#REF!</v>
      </c>
    </row>
    <row r="172" spans="1:13" s="44" customFormat="1" ht="15.75">
      <c r="A172" s="136"/>
      <c r="B172" s="37"/>
      <c r="C172" s="38"/>
      <c r="D172" s="47" t="s">
        <v>18</v>
      </c>
      <c r="E172" s="88"/>
      <c r="F172" s="237"/>
      <c r="G172" s="88"/>
      <c r="H172" s="114"/>
      <c r="I172" s="237"/>
      <c r="J172" s="209"/>
      <c r="K172" s="114"/>
      <c r="L172" s="238"/>
      <c r="M172" s="19">
        <f>(L159+I159)-(F159+E159)</f>
        <v>0.819999999999709</v>
      </c>
    </row>
    <row r="173" spans="1:13" s="44" customFormat="1" ht="15.75" hidden="1">
      <c r="A173" s="136"/>
      <c r="B173" s="37">
        <v>854</v>
      </c>
      <c r="C173" s="38">
        <v>85412</v>
      </c>
      <c r="D173" s="42" t="s">
        <v>150</v>
      </c>
      <c r="E173" s="88"/>
      <c r="F173" s="200"/>
      <c r="G173" s="172"/>
      <c r="H173" s="166" t="e">
        <f>G173/F173</f>
        <v>#DIV/0!</v>
      </c>
      <c r="I173" s="200"/>
      <c r="J173" s="192"/>
      <c r="K173" s="167" t="e">
        <f aca="true" t="shared" si="20" ref="K173:K181">J173/I173</f>
        <v>#DIV/0!</v>
      </c>
      <c r="L173" s="168">
        <f t="shared" si="19"/>
        <v>0</v>
      </c>
      <c r="M173" s="19"/>
    </row>
    <row r="174" spans="1:13" s="44" customFormat="1" ht="15.75" hidden="1">
      <c r="A174" s="136"/>
      <c r="B174" s="37">
        <v>854</v>
      </c>
      <c r="C174" s="38">
        <v>85412</v>
      </c>
      <c r="D174" s="42" t="s">
        <v>89</v>
      </c>
      <c r="E174" s="88"/>
      <c r="F174" s="200"/>
      <c r="G174" s="172"/>
      <c r="H174" s="166" t="e">
        <f aca="true" t="shared" si="21" ref="H174:H181">G174/F174</f>
        <v>#DIV/0!</v>
      </c>
      <c r="I174" s="200"/>
      <c r="J174" s="192"/>
      <c r="K174" s="167" t="e">
        <f t="shared" si="20"/>
        <v>#DIV/0!</v>
      </c>
      <c r="L174" s="168">
        <f t="shared" si="19"/>
        <v>0</v>
      </c>
      <c r="M174" s="19"/>
    </row>
    <row r="175" spans="1:13" s="44" customFormat="1" ht="15.75" hidden="1">
      <c r="A175" s="136"/>
      <c r="B175" s="37">
        <v>854</v>
      </c>
      <c r="C175" s="38">
        <v>85412</v>
      </c>
      <c r="D175" s="51" t="s">
        <v>91</v>
      </c>
      <c r="E175" s="88"/>
      <c r="F175" s="200"/>
      <c r="G175" s="172"/>
      <c r="H175" s="166" t="e">
        <f t="shared" si="21"/>
        <v>#DIV/0!</v>
      </c>
      <c r="I175" s="200"/>
      <c r="J175" s="192"/>
      <c r="K175" s="167" t="e">
        <f t="shared" si="20"/>
        <v>#DIV/0!</v>
      </c>
      <c r="L175" s="168">
        <f t="shared" si="19"/>
        <v>0</v>
      </c>
      <c r="M175" s="19"/>
    </row>
    <row r="176" spans="1:13" s="44" customFormat="1" ht="15.75" hidden="1">
      <c r="A176" s="136"/>
      <c r="B176" s="37">
        <v>854</v>
      </c>
      <c r="C176" s="38">
        <v>85412</v>
      </c>
      <c r="D176" s="51" t="s">
        <v>92</v>
      </c>
      <c r="E176" s="88"/>
      <c r="F176" s="200"/>
      <c r="G176" s="172"/>
      <c r="H176" s="166" t="e">
        <f t="shared" si="21"/>
        <v>#DIV/0!</v>
      </c>
      <c r="I176" s="200"/>
      <c r="J176" s="192"/>
      <c r="K176" s="167" t="e">
        <f t="shared" si="20"/>
        <v>#DIV/0!</v>
      </c>
      <c r="L176" s="168">
        <f t="shared" si="19"/>
        <v>0</v>
      </c>
      <c r="M176" s="19"/>
    </row>
    <row r="177" spans="1:13" s="44" customFormat="1" ht="15.75" hidden="1">
      <c r="A177" s="136"/>
      <c r="B177" s="37">
        <v>854</v>
      </c>
      <c r="C177" s="38">
        <v>85412</v>
      </c>
      <c r="D177" s="51" t="s">
        <v>151</v>
      </c>
      <c r="E177" s="88"/>
      <c r="F177" s="200"/>
      <c r="G177" s="172"/>
      <c r="H177" s="166" t="e">
        <f t="shared" si="21"/>
        <v>#DIV/0!</v>
      </c>
      <c r="I177" s="200"/>
      <c r="J177" s="192"/>
      <c r="K177" s="167" t="e">
        <f t="shared" si="20"/>
        <v>#DIV/0!</v>
      </c>
      <c r="L177" s="168">
        <f t="shared" si="19"/>
        <v>0</v>
      </c>
      <c r="M177" s="19"/>
    </row>
    <row r="178" spans="1:13" s="44" customFormat="1" ht="15.75" hidden="1">
      <c r="A178" s="136"/>
      <c r="B178" s="37">
        <v>854</v>
      </c>
      <c r="C178" s="38">
        <v>85412</v>
      </c>
      <c r="D178" s="51" t="s">
        <v>93</v>
      </c>
      <c r="E178" s="88"/>
      <c r="F178" s="200"/>
      <c r="G178" s="172"/>
      <c r="H178" s="166" t="e">
        <f t="shared" si="21"/>
        <v>#DIV/0!</v>
      </c>
      <c r="I178" s="200"/>
      <c r="J178" s="192"/>
      <c r="K178" s="167" t="e">
        <f t="shared" si="20"/>
        <v>#DIV/0!</v>
      </c>
      <c r="L178" s="168">
        <f t="shared" si="19"/>
        <v>0</v>
      </c>
      <c r="M178" s="19"/>
    </row>
    <row r="179" spans="1:13" s="44" customFormat="1" ht="15.75" hidden="1">
      <c r="A179" s="136"/>
      <c r="B179" s="37">
        <v>854</v>
      </c>
      <c r="C179" s="38">
        <v>85412</v>
      </c>
      <c r="D179" s="42" t="s">
        <v>94</v>
      </c>
      <c r="E179" s="88"/>
      <c r="F179" s="200"/>
      <c r="G179" s="172"/>
      <c r="H179" s="166" t="e">
        <f t="shared" si="21"/>
        <v>#DIV/0!</v>
      </c>
      <c r="I179" s="200"/>
      <c r="J179" s="192"/>
      <c r="K179" s="167" t="e">
        <f t="shared" si="20"/>
        <v>#DIV/0!</v>
      </c>
      <c r="L179" s="168">
        <f t="shared" si="19"/>
        <v>0</v>
      </c>
      <c r="M179" s="19"/>
    </row>
    <row r="180" spans="1:13" s="44" customFormat="1" ht="15.75" hidden="1">
      <c r="A180" s="136"/>
      <c r="B180" s="37">
        <v>854</v>
      </c>
      <c r="C180" s="38">
        <v>85412</v>
      </c>
      <c r="D180" s="51" t="s">
        <v>132</v>
      </c>
      <c r="E180" s="88"/>
      <c r="F180" s="200"/>
      <c r="G180" s="172"/>
      <c r="H180" s="166" t="e">
        <f t="shared" si="21"/>
        <v>#DIV/0!</v>
      </c>
      <c r="I180" s="200"/>
      <c r="J180" s="192"/>
      <c r="K180" s="167" t="e">
        <f t="shared" si="20"/>
        <v>#DIV/0!</v>
      </c>
      <c r="L180" s="168">
        <f t="shared" si="19"/>
        <v>0</v>
      </c>
      <c r="M180" s="19"/>
    </row>
    <row r="181" spans="1:13" s="44" customFormat="1" ht="31.5" hidden="1">
      <c r="A181" s="134"/>
      <c r="B181" s="37">
        <v>854</v>
      </c>
      <c r="C181" s="38">
        <v>85412</v>
      </c>
      <c r="D181" s="51" t="s">
        <v>138</v>
      </c>
      <c r="E181" s="86"/>
      <c r="F181" s="198"/>
      <c r="G181" s="165"/>
      <c r="H181" s="166" t="e">
        <f t="shared" si="21"/>
        <v>#DIV/0!</v>
      </c>
      <c r="I181" s="198"/>
      <c r="J181" s="191"/>
      <c r="K181" s="167" t="e">
        <f t="shared" si="20"/>
        <v>#DIV/0!</v>
      </c>
      <c r="L181" s="168">
        <f t="shared" si="19"/>
        <v>0</v>
      </c>
      <c r="M181" s="19"/>
    </row>
    <row r="182" spans="1:13" s="44" customFormat="1" ht="15.75">
      <c r="A182" s="134"/>
      <c r="B182" s="37">
        <v>854</v>
      </c>
      <c r="C182" s="38">
        <v>85412</v>
      </c>
      <c r="D182" s="51" t="s">
        <v>175</v>
      </c>
      <c r="E182" s="86">
        <v>1.18</v>
      </c>
      <c r="F182" s="227">
        <v>0</v>
      </c>
      <c r="G182" s="228">
        <v>0</v>
      </c>
      <c r="H182" s="234" t="s">
        <v>168</v>
      </c>
      <c r="I182" s="227">
        <v>0</v>
      </c>
      <c r="J182" s="229">
        <v>1.18</v>
      </c>
      <c r="K182" s="235" t="s">
        <v>168</v>
      </c>
      <c r="L182" s="74">
        <f t="shared" si="19"/>
        <v>0</v>
      </c>
      <c r="M182" s="19"/>
    </row>
    <row r="183" spans="1:13" s="21" customFormat="1" ht="22.5" customHeight="1">
      <c r="A183" s="140"/>
      <c r="B183" s="156"/>
      <c r="C183" s="157"/>
      <c r="D183" s="158" t="s">
        <v>125</v>
      </c>
      <c r="E183" s="159">
        <f>E184+E189+E198+E201+E213+E220+E226+E240+E246+E250+E255+E234+E231+E216+E258+E237+E244</f>
        <v>1075844.45</v>
      </c>
      <c r="F183" s="159">
        <f>F184+F189+F198+F201+F213+F220+F226+F240+F246+F250+F255+F234+F231+F216+F258+F237+F244</f>
        <v>5544200</v>
      </c>
      <c r="G183" s="159">
        <f>G184+G189+G198+G201+G213+G220+G226+G240+G246+G250+G255+G234+G231+G216+G258+G237+G244</f>
        <v>4626167.740000001</v>
      </c>
      <c r="H183" s="245">
        <f>G183/F183</f>
        <v>0.8344157389704558</v>
      </c>
      <c r="I183" s="339">
        <f>I184+I189+I198+I201+I213+I220+I226+I240+I246+I250+I255+I234+I231+I216+I258+I237+I244</f>
        <v>6223035</v>
      </c>
      <c r="J183" s="339">
        <f>J184+J189+J198+J201+J213+J220+J226+J240+J246+J250+J255+J234+J231+J216+J258+J237+J244</f>
        <v>5212654.410000001</v>
      </c>
      <c r="K183" s="245">
        <f aca="true" t="shared" si="22" ref="K183:K196">J183/I183</f>
        <v>0.8376386136346655</v>
      </c>
      <c r="L183" s="159">
        <f t="shared" si="19"/>
        <v>489357.78000000026</v>
      </c>
      <c r="M183" s="45">
        <f>(L183+I183)-(F183+E183)</f>
        <v>92348.33000000007</v>
      </c>
    </row>
    <row r="184" spans="1:13" s="26" customFormat="1" ht="15.75">
      <c r="A184" s="132" t="s">
        <v>26</v>
      </c>
      <c r="B184" s="22">
        <v>801</v>
      </c>
      <c r="C184" s="23">
        <v>80102</v>
      </c>
      <c r="D184" s="24" t="s">
        <v>3</v>
      </c>
      <c r="E184" s="87">
        <f>SUM(E186:E188)</f>
        <v>48327.87</v>
      </c>
      <c r="F184" s="254">
        <f>SUM(F186:F188)</f>
        <v>41050</v>
      </c>
      <c r="G184" s="87">
        <f>SUM(G186:G188)</f>
        <v>33090.59</v>
      </c>
      <c r="H184" s="113">
        <f aca="true" t="shared" si="23" ref="H184:H208">G184/F184</f>
        <v>0.8061045066991473</v>
      </c>
      <c r="I184" s="254">
        <f>SUM(I186:I188)</f>
        <v>67930</v>
      </c>
      <c r="J184" s="87">
        <f>SUM(J186:J188)</f>
        <v>56144.84</v>
      </c>
      <c r="K184" s="113">
        <f t="shared" si="22"/>
        <v>0.8265102311202708</v>
      </c>
      <c r="L184" s="73">
        <f t="shared" si="19"/>
        <v>25273.619999999995</v>
      </c>
      <c r="M184" s="45">
        <f>(L184+I184)-(F184+E184)</f>
        <v>3825.75</v>
      </c>
    </row>
    <row r="185" spans="1:13" s="46" customFormat="1" ht="15" customHeight="1">
      <c r="A185" s="141"/>
      <c r="B185" s="55"/>
      <c r="C185" s="56"/>
      <c r="D185" s="29" t="s">
        <v>18</v>
      </c>
      <c r="E185" s="93"/>
      <c r="F185" s="207"/>
      <c r="G185" s="193"/>
      <c r="H185" s="164"/>
      <c r="I185" s="207"/>
      <c r="J185" s="194"/>
      <c r="K185" s="164"/>
      <c r="L185" s="195"/>
      <c r="M185" s="19">
        <f>(L185+I185)-(F185+E185)</f>
        <v>0</v>
      </c>
    </row>
    <row r="186" spans="1:13" s="252" customFormat="1" ht="30" customHeight="1">
      <c r="A186" s="137" t="s">
        <v>27</v>
      </c>
      <c r="B186" s="40">
        <v>801</v>
      </c>
      <c r="C186" s="41">
        <v>80102</v>
      </c>
      <c r="D186" s="42" t="s">
        <v>155</v>
      </c>
      <c r="E186" s="86">
        <v>36514.15</v>
      </c>
      <c r="F186" s="43">
        <v>12650</v>
      </c>
      <c r="G186" s="86">
        <v>14122.79</v>
      </c>
      <c r="H186" s="115">
        <f t="shared" si="23"/>
        <v>1.116426086956522</v>
      </c>
      <c r="I186" s="43">
        <v>29883</v>
      </c>
      <c r="J186" s="78">
        <v>25363.32</v>
      </c>
      <c r="K186" s="123">
        <f t="shared" si="22"/>
        <v>0.8487541411504869</v>
      </c>
      <c r="L186" s="74">
        <f>E186+G186-J186</f>
        <v>25273.620000000003</v>
      </c>
      <c r="M186" s="19">
        <f>(L186+I186)-(F186+E186)</f>
        <v>5992.470000000001</v>
      </c>
    </row>
    <row r="187" spans="1:13" s="252" customFormat="1" ht="34.5" customHeight="1">
      <c r="A187" s="137" t="s">
        <v>30</v>
      </c>
      <c r="B187" s="40">
        <v>801</v>
      </c>
      <c r="C187" s="41">
        <v>80102</v>
      </c>
      <c r="D187" s="42" t="s">
        <v>75</v>
      </c>
      <c r="E187" s="86">
        <v>9766.7</v>
      </c>
      <c r="F187" s="43">
        <v>21400</v>
      </c>
      <c r="G187" s="86">
        <v>18967.8</v>
      </c>
      <c r="H187" s="115">
        <f t="shared" si="23"/>
        <v>0.8863457943925234</v>
      </c>
      <c r="I187" s="43">
        <v>29000</v>
      </c>
      <c r="J187" s="78">
        <v>28734.5</v>
      </c>
      <c r="K187" s="123">
        <f t="shared" si="22"/>
        <v>0.9908448275862068</v>
      </c>
      <c r="L187" s="74">
        <f>E187+G187-J187</f>
        <v>0</v>
      </c>
      <c r="M187" s="19">
        <f>(L187+I187)-(F187+E187)</f>
        <v>-2166.7000000000007</v>
      </c>
    </row>
    <row r="188" spans="1:13" s="252" customFormat="1" ht="49.5" customHeight="1">
      <c r="A188" s="138" t="s">
        <v>31</v>
      </c>
      <c r="B188" s="53">
        <v>801</v>
      </c>
      <c r="C188" s="54">
        <v>80102</v>
      </c>
      <c r="D188" s="51" t="s">
        <v>191</v>
      </c>
      <c r="E188" s="92">
        <v>2047.02</v>
      </c>
      <c r="F188" s="52">
        <v>7000</v>
      </c>
      <c r="G188" s="92">
        <v>0</v>
      </c>
      <c r="H188" s="115">
        <f t="shared" si="23"/>
        <v>0</v>
      </c>
      <c r="I188" s="52">
        <v>9047</v>
      </c>
      <c r="J188" s="253">
        <v>2047.02</v>
      </c>
      <c r="K188" s="123">
        <f t="shared" si="22"/>
        <v>0.22626506024096385</v>
      </c>
      <c r="L188" s="74">
        <f>E188+G188-J188</f>
        <v>0</v>
      </c>
      <c r="M188" s="19"/>
    </row>
    <row r="189" spans="1:13" s="26" customFormat="1" ht="15.75">
      <c r="A189" s="132" t="s">
        <v>28</v>
      </c>
      <c r="B189" s="22">
        <v>801</v>
      </c>
      <c r="C189" s="23">
        <v>80120</v>
      </c>
      <c r="D189" s="24" t="s">
        <v>4</v>
      </c>
      <c r="E189" s="87">
        <f>SUM(E191:E197)</f>
        <v>118860.63</v>
      </c>
      <c r="F189" s="254">
        <f>SUM(F191:F197)</f>
        <v>921451</v>
      </c>
      <c r="G189" s="87">
        <f>SUM(G191:G197)</f>
        <v>750085.98</v>
      </c>
      <c r="H189" s="113">
        <f t="shared" si="23"/>
        <v>0.8140269856997279</v>
      </c>
      <c r="I189" s="254">
        <f>SUM(I191:I197)</f>
        <v>1033331</v>
      </c>
      <c r="J189" s="87">
        <f>SUM(J191:J197)</f>
        <v>813584.4099999999</v>
      </c>
      <c r="K189" s="113">
        <f t="shared" si="22"/>
        <v>0.787341529480873</v>
      </c>
      <c r="L189" s="73">
        <f>E189+G189-J189</f>
        <v>55362.20000000007</v>
      </c>
      <c r="M189" s="45">
        <f>(L189+I189)-(F189+E189)</f>
        <v>48381.57000000018</v>
      </c>
    </row>
    <row r="190" spans="1:13" s="39" customFormat="1" ht="15" customHeight="1">
      <c r="A190" s="136"/>
      <c r="B190" s="37"/>
      <c r="C190" s="38"/>
      <c r="D190" s="35" t="s">
        <v>18</v>
      </c>
      <c r="E190" s="88"/>
      <c r="F190" s="237"/>
      <c r="G190" s="88"/>
      <c r="H190" s="114"/>
      <c r="I190" s="237"/>
      <c r="J190" s="217"/>
      <c r="K190" s="114"/>
      <c r="L190" s="218"/>
      <c r="M190" s="19">
        <f>(L190+I190)-(F190+E190)</f>
        <v>0</v>
      </c>
    </row>
    <row r="191" spans="1:13" s="44" customFormat="1" ht="31.5">
      <c r="A191" s="137" t="s">
        <v>27</v>
      </c>
      <c r="B191" s="40">
        <v>801</v>
      </c>
      <c r="C191" s="41">
        <v>80120</v>
      </c>
      <c r="D191" s="42" t="s">
        <v>73</v>
      </c>
      <c r="E191" s="86">
        <v>11347.92</v>
      </c>
      <c r="F191" s="43">
        <v>98072</v>
      </c>
      <c r="G191" s="86">
        <v>57343.57</v>
      </c>
      <c r="H191" s="115">
        <f t="shared" si="23"/>
        <v>0.5847088873480708</v>
      </c>
      <c r="I191" s="43">
        <v>109420</v>
      </c>
      <c r="J191" s="78">
        <v>68691.49</v>
      </c>
      <c r="K191" s="123">
        <f t="shared" si="22"/>
        <v>0.6277781941144216</v>
      </c>
      <c r="L191" s="74">
        <f aca="true" t="shared" si="24" ref="L191:L198">E191+G191-J191</f>
        <v>0</v>
      </c>
      <c r="M191" s="19">
        <f>(L191+I191)-(F191+E191)</f>
        <v>0.08000000000174623</v>
      </c>
    </row>
    <row r="192" spans="1:13" s="44" customFormat="1" ht="31.5">
      <c r="A192" s="137" t="s">
        <v>30</v>
      </c>
      <c r="B192" s="40">
        <v>801</v>
      </c>
      <c r="C192" s="41">
        <v>80120</v>
      </c>
      <c r="D192" s="42" t="s">
        <v>74</v>
      </c>
      <c r="E192" s="86">
        <v>11609.66</v>
      </c>
      <c r="F192" s="43">
        <v>87500</v>
      </c>
      <c r="G192" s="86">
        <v>73308.64</v>
      </c>
      <c r="H192" s="115">
        <f t="shared" si="23"/>
        <v>0.8378130285714286</v>
      </c>
      <c r="I192" s="43">
        <v>99110</v>
      </c>
      <c r="J192" s="78">
        <v>84918.09</v>
      </c>
      <c r="K192" s="123">
        <f t="shared" si="22"/>
        <v>0.8568064776510947</v>
      </c>
      <c r="L192" s="74">
        <f t="shared" si="24"/>
        <v>0.21000000000640284</v>
      </c>
      <c r="M192" s="19">
        <f aca="true" t="shared" si="25" ref="M192:M257">(L192+I192)-(F192+E192)</f>
        <v>0.5500000000029104</v>
      </c>
    </row>
    <row r="193" spans="1:13" s="44" customFormat="1" ht="31.5">
      <c r="A193" s="137" t="s">
        <v>31</v>
      </c>
      <c r="B193" s="40">
        <v>801</v>
      </c>
      <c r="C193" s="41">
        <v>80120</v>
      </c>
      <c r="D193" s="42" t="s">
        <v>76</v>
      </c>
      <c r="E193" s="86">
        <v>0.2</v>
      </c>
      <c r="F193" s="43">
        <v>82930</v>
      </c>
      <c r="G193" s="86">
        <v>47011.27</v>
      </c>
      <c r="H193" s="115">
        <f t="shared" si="23"/>
        <v>0.5668789340407572</v>
      </c>
      <c r="I193" s="43">
        <v>82930</v>
      </c>
      <c r="J193" s="78">
        <v>47011.47</v>
      </c>
      <c r="K193" s="123">
        <f t="shared" si="22"/>
        <v>0.5668813457132521</v>
      </c>
      <c r="L193" s="74">
        <f t="shared" si="24"/>
        <v>0</v>
      </c>
      <c r="M193" s="19">
        <f t="shared" si="25"/>
        <v>-0.19999999999708962</v>
      </c>
    </row>
    <row r="194" spans="1:13" s="44" customFormat="1" ht="21" customHeight="1">
      <c r="A194" s="137" t="s">
        <v>32</v>
      </c>
      <c r="B194" s="40">
        <v>801</v>
      </c>
      <c r="C194" s="41">
        <v>80120</v>
      </c>
      <c r="D194" s="42" t="s">
        <v>156</v>
      </c>
      <c r="E194" s="86">
        <v>39008.6</v>
      </c>
      <c r="F194" s="52">
        <v>57100</v>
      </c>
      <c r="G194" s="92">
        <v>32884.26</v>
      </c>
      <c r="H194" s="115">
        <f>G194/F194</f>
        <v>0.575906479859895</v>
      </c>
      <c r="I194" s="52">
        <v>96109</v>
      </c>
      <c r="J194" s="78">
        <v>71892.86</v>
      </c>
      <c r="K194" s="123">
        <f t="shared" si="22"/>
        <v>0.7480346273501961</v>
      </c>
      <c r="L194" s="74">
        <f t="shared" si="24"/>
        <v>0</v>
      </c>
      <c r="M194" s="19">
        <f t="shared" si="25"/>
        <v>0.39999999999417923</v>
      </c>
    </row>
    <row r="195" spans="1:13" s="44" customFormat="1" ht="31.5">
      <c r="A195" s="137" t="s">
        <v>33</v>
      </c>
      <c r="B195" s="40">
        <v>801</v>
      </c>
      <c r="C195" s="41">
        <v>80120</v>
      </c>
      <c r="D195" s="42" t="s">
        <v>77</v>
      </c>
      <c r="E195" s="86">
        <v>15621.5</v>
      </c>
      <c r="F195" s="43">
        <v>37800</v>
      </c>
      <c r="G195" s="86">
        <v>39366.46</v>
      </c>
      <c r="H195" s="115">
        <f t="shared" si="23"/>
        <v>1.0414407407407407</v>
      </c>
      <c r="I195" s="43">
        <v>53421</v>
      </c>
      <c r="J195" s="78">
        <v>52534.42</v>
      </c>
      <c r="K195" s="123">
        <f t="shared" si="22"/>
        <v>0.9834039048314333</v>
      </c>
      <c r="L195" s="74">
        <f t="shared" si="24"/>
        <v>2453.540000000001</v>
      </c>
      <c r="M195" s="19">
        <f t="shared" si="25"/>
        <v>2453.040000000001</v>
      </c>
    </row>
    <row r="196" spans="1:13" s="44" customFormat="1" ht="31.5">
      <c r="A196" s="137" t="s">
        <v>34</v>
      </c>
      <c r="B196" s="40">
        <v>801</v>
      </c>
      <c r="C196" s="41">
        <v>80120</v>
      </c>
      <c r="D196" s="42" t="s">
        <v>78</v>
      </c>
      <c r="E196" s="86">
        <v>33604.75</v>
      </c>
      <c r="F196" s="43">
        <v>326956</v>
      </c>
      <c r="G196" s="86">
        <v>288055.12</v>
      </c>
      <c r="H196" s="115">
        <f t="shared" si="23"/>
        <v>0.8810210548208322</v>
      </c>
      <c r="I196" s="43">
        <v>357391</v>
      </c>
      <c r="J196" s="78">
        <v>312347.4</v>
      </c>
      <c r="K196" s="123">
        <f t="shared" si="22"/>
        <v>0.8739654887783969</v>
      </c>
      <c r="L196" s="74">
        <f t="shared" si="24"/>
        <v>9312.469999999972</v>
      </c>
      <c r="M196" s="19">
        <f t="shared" si="25"/>
        <v>6142.719999999972</v>
      </c>
    </row>
    <row r="197" spans="1:13" s="44" customFormat="1" ht="32.25" customHeight="1">
      <c r="A197" s="137" t="s">
        <v>35</v>
      </c>
      <c r="B197" s="40">
        <v>801</v>
      </c>
      <c r="C197" s="41">
        <v>80120</v>
      </c>
      <c r="D197" s="42" t="s">
        <v>158</v>
      </c>
      <c r="E197" s="255">
        <v>7668</v>
      </c>
      <c r="F197" s="43">
        <v>231093</v>
      </c>
      <c r="G197" s="86">
        <v>212116.66</v>
      </c>
      <c r="H197" s="115">
        <f t="shared" si="23"/>
        <v>0.9178844015180035</v>
      </c>
      <c r="I197" s="43">
        <v>234950</v>
      </c>
      <c r="J197" s="78">
        <v>176188.68</v>
      </c>
      <c r="K197" s="123">
        <f>J197/I197</f>
        <v>0.7498986167269631</v>
      </c>
      <c r="L197" s="74">
        <f t="shared" si="24"/>
        <v>43595.98000000001</v>
      </c>
      <c r="M197" s="19">
        <f t="shared" si="25"/>
        <v>39784.97999999998</v>
      </c>
    </row>
    <row r="198" spans="1:13" s="26" customFormat="1" ht="23.25" customHeight="1" hidden="1">
      <c r="A198" s="132" t="s">
        <v>29</v>
      </c>
      <c r="B198" s="22">
        <v>801</v>
      </c>
      <c r="C198" s="23">
        <v>80123</v>
      </c>
      <c r="D198" s="24" t="s">
        <v>5</v>
      </c>
      <c r="E198" s="87">
        <f>SUM(E199:E200)</f>
        <v>0</v>
      </c>
      <c r="F198" s="197">
        <f>SUM(F199:F200)</f>
        <v>0</v>
      </c>
      <c r="G198" s="160">
        <f>SUM(G199:G200)</f>
        <v>0</v>
      </c>
      <c r="H198" s="161" t="e">
        <f t="shared" si="23"/>
        <v>#DIV/0!</v>
      </c>
      <c r="I198" s="197">
        <f>SUM(I199:I200)</f>
        <v>0</v>
      </c>
      <c r="J198" s="162">
        <f>SUM(J199:J200)</f>
        <v>0</v>
      </c>
      <c r="K198" s="161" t="e">
        <f aca="true" t="shared" si="26" ref="K198:K223">J198/I198</f>
        <v>#DIV/0!</v>
      </c>
      <c r="L198" s="163">
        <f t="shared" si="24"/>
        <v>0</v>
      </c>
      <c r="M198" s="45">
        <f t="shared" si="25"/>
        <v>0</v>
      </c>
    </row>
    <row r="199" spans="1:13" s="39" customFormat="1" ht="15.75" customHeight="1" hidden="1">
      <c r="A199" s="136"/>
      <c r="B199" s="37"/>
      <c r="C199" s="38"/>
      <c r="D199" s="35" t="s">
        <v>18</v>
      </c>
      <c r="E199" s="88"/>
      <c r="F199" s="200"/>
      <c r="G199" s="172"/>
      <c r="H199" s="164"/>
      <c r="I199" s="200"/>
      <c r="J199" s="173"/>
      <c r="K199" s="164"/>
      <c r="L199" s="174"/>
      <c r="M199" s="19">
        <f t="shared" si="25"/>
        <v>0</v>
      </c>
    </row>
    <row r="200" spans="1:13" s="44" customFormat="1" ht="32.25" customHeight="1" hidden="1">
      <c r="A200" s="137" t="s">
        <v>27</v>
      </c>
      <c r="B200" s="40">
        <v>801</v>
      </c>
      <c r="C200" s="41">
        <v>80123</v>
      </c>
      <c r="D200" s="42" t="s">
        <v>157</v>
      </c>
      <c r="E200" s="86"/>
      <c r="F200" s="201"/>
      <c r="G200" s="175"/>
      <c r="H200" s="166" t="e">
        <f t="shared" si="23"/>
        <v>#DIV/0!</v>
      </c>
      <c r="I200" s="201"/>
      <c r="J200" s="176"/>
      <c r="K200" s="167" t="e">
        <f t="shared" si="26"/>
        <v>#DIV/0!</v>
      </c>
      <c r="L200" s="168">
        <f>E200+G200-J200</f>
        <v>0</v>
      </c>
      <c r="M200" s="19">
        <f t="shared" si="25"/>
        <v>0</v>
      </c>
    </row>
    <row r="201" spans="1:13" s="278" customFormat="1" ht="16.5" customHeight="1">
      <c r="A201" s="269" t="s">
        <v>67</v>
      </c>
      <c r="B201" s="270">
        <v>801</v>
      </c>
      <c r="C201" s="271">
        <v>80130</v>
      </c>
      <c r="D201" s="272" t="s">
        <v>6</v>
      </c>
      <c r="E201" s="273">
        <f>SUM(E203:E212)</f>
        <v>212218.3</v>
      </c>
      <c r="F201" s="268">
        <f>SUM(F203:F212)</f>
        <v>1556954</v>
      </c>
      <c r="G201" s="274">
        <f>SUM(G203:G212)</f>
        <v>1297203.21</v>
      </c>
      <c r="H201" s="275">
        <f t="shared" si="23"/>
        <v>0.8331673318543772</v>
      </c>
      <c r="I201" s="267">
        <f>SUM(I203:I212)</f>
        <v>1765171</v>
      </c>
      <c r="J201" s="274">
        <f>SUM(J203:J212)</f>
        <v>1435391.61</v>
      </c>
      <c r="K201" s="275">
        <f t="shared" si="26"/>
        <v>0.8131742533726195</v>
      </c>
      <c r="L201" s="276">
        <f>E201+G201-J201</f>
        <v>74029.8999999999</v>
      </c>
      <c r="M201" s="277">
        <f t="shared" si="25"/>
        <v>70028.59999999986</v>
      </c>
    </row>
    <row r="202" spans="1:13" s="288" customFormat="1" ht="16.5" customHeight="1">
      <c r="A202" s="279"/>
      <c r="B202" s="280"/>
      <c r="C202" s="281"/>
      <c r="D202" s="282" t="s">
        <v>18</v>
      </c>
      <c r="E202" s="283"/>
      <c r="F202" s="284"/>
      <c r="G202" s="283"/>
      <c r="H202" s="285"/>
      <c r="I202" s="284"/>
      <c r="J202" s="286"/>
      <c r="K202" s="285"/>
      <c r="L202" s="287"/>
      <c r="M202" s="265">
        <f t="shared" si="25"/>
        <v>0</v>
      </c>
    </row>
    <row r="203" spans="1:13" s="266" customFormat="1" ht="27" customHeight="1">
      <c r="A203" s="256" t="s">
        <v>27</v>
      </c>
      <c r="B203" s="257">
        <v>801</v>
      </c>
      <c r="C203" s="258">
        <v>80130</v>
      </c>
      <c r="D203" s="259" t="s">
        <v>126</v>
      </c>
      <c r="E203" s="255">
        <v>53524.27</v>
      </c>
      <c r="F203" s="260">
        <v>330000</v>
      </c>
      <c r="G203" s="255">
        <v>287948.47</v>
      </c>
      <c r="H203" s="261">
        <f t="shared" si="23"/>
        <v>0.8725711212121211</v>
      </c>
      <c r="I203" s="260">
        <v>379924</v>
      </c>
      <c r="J203" s="262">
        <v>329603.41</v>
      </c>
      <c r="K203" s="263">
        <f t="shared" si="26"/>
        <v>0.8675509049178256</v>
      </c>
      <c r="L203" s="264">
        <f aca="true" t="shared" si="27" ref="L203:L212">E203+G203-J203</f>
        <v>11869.330000000016</v>
      </c>
      <c r="M203" s="265">
        <f t="shared" si="25"/>
        <v>8269.059999999998</v>
      </c>
    </row>
    <row r="204" spans="1:13" s="44" customFormat="1" ht="32.25" customHeight="1" hidden="1">
      <c r="A204" s="137" t="s">
        <v>30</v>
      </c>
      <c r="B204" s="40">
        <v>801</v>
      </c>
      <c r="C204" s="41">
        <v>80130</v>
      </c>
      <c r="D204" s="42" t="s">
        <v>158</v>
      </c>
      <c r="E204" s="86"/>
      <c r="F204" s="201"/>
      <c r="G204" s="175"/>
      <c r="H204" s="166"/>
      <c r="I204" s="201"/>
      <c r="J204" s="176"/>
      <c r="K204" s="167"/>
      <c r="L204" s="168"/>
      <c r="M204" s="19">
        <f t="shared" si="25"/>
        <v>0</v>
      </c>
    </row>
    <row r="205" spans="1:13" s="266" customFormat="1" ht="24" customHeight="1">
      <c r="A205" s="256" t="s">
        <v>30</v>
      </c>
      <c r="B205" s="257">
        <v>801</v>
      </c>
      <c r="C205" s="258">
        <v>80130</v>
      </c>
      <c r="D205" s="259" t="s">
        <v>81</v>
      </c>
      <c r="E205" s="255">
        <v>14110.29</v>
      </c>
      <c r="F205" s="260">
        <v>172647</v>
      </c>
      <c r="G205" s="255">
        <v>64341.75</v>
      </c>
      <c r="H205" s="261">
        <f t="shared" si="23"/>
        <v>0.37267806564840394</v>
      </c>
      <c r="I205" s="260">
        <v>186757</v>
      </c>
      <c r="J205" s="262">
        <v>78452.04</v>
      </c>
      <c r="K205" s="263">
        <f t="shared" si="26"/>
        <v>0.4200754991780763</v>
      </c>
      <c r="L205" s="264">
        <f t="shared" si="27"/>
        <v>0</v>
      </c>
      <c r="M205" s="265">
        <f t="shared" si="25"/>
        <v>-0.2900000000081491</v>
      </c>
    </row>
    <row r="206" spans="1:13" s="266" customFormat="1" ht="33" customHeight="1">
      <c r="A206" s="256" t="s">
        <v>31</v>
      </c>
      <c r="B206" s="257">
        <v>801</v>
      </c>
      <c r="C206" s="258">
        <v>80130</v>
      </c>
      <c r="D206" s="259" t="s">
        <v>159</v>
      </c>
      <c r="E206" s="255">
        <v>20381.12</v>
      </c>
      <c r="F206" s="260">
        <v>107043</v>
      </c>
      <c r="G206" s="255">
        <v>107231.73</v>
      </c>
      <c r="H206" s="261">
        <f t="shared" si="23"/>
        <v>1.001763123230851</v>
      </c>
      <c r="I206" s="260">
        <v>127424</v>
      </c>
      <c r="J206" s="262">
        <v>117878.46</v>
      </c>
      <c r="K206" s="263">
        <f t="shared" si="26"/>
        <v>0.9250883663987947</v>
      </c>
      <c r="L206" s="264">
        <f t="shared" si="27"/>
        <v>9734.389999999985</v>
      </c>
      <c r="M206" s="265">
        <f t="shared" si="25"/>
        <v>9734.26999999999</v>
      </c>
    </row>
    <row r="207" spans="1:13" s="266" customFormat="1" ht="30" customHeight="1">
      <c r="A207" s="256" t="s">
        <v>32</v>
      </c>
      <c r="B207" s="257">
        <v>801</v>
      </c>
      <c r="C207" s="258">
        <v>80130</v>
      </c>
      <c r="D207" s="259" t="s">
        <v>160</v>
      </c>
      <c r="E207" s="255">
        <v>4264.33</v>
      </c>
      <c r="F207" s="260">
        <v>86101</v>
      </c>
      <c r="G207" s="255">
        <v>68527.23</v>
      </c>
      <c r="H207" s="261">
        <f t="shared" si="23"/>
        <v>0.7958935436289938</v>
      </c>
      <c r="I207" s="260">
        <v>90366</v>
      </c>
      <c r="J207" s="262">
        <v>72791.56</v>
      </c>
      <c r="K207" s="263">
        <f t="shared" si="26"/>
        <v>0.805519332492309</v>
      </c>
      <c r="L207" s="264">
        <f t="shared" si="27"/>
        <v>0</v>
      </c>
      <c r="M207" s="265">
        <f t="shared" si="25"/>
        <v>0.6699999999982538</v>
      </c>
    </row>
    <row r="208" spans="1:13" s="266" customFormat="1" ht="33.75" customHeight="1">
      <c r="A208" s="256" t="s">
        <v>33</v>
      </c>
      <c r="B208" s="257">
        <v>801</v>
      </c>
      <c r="C208" s="258">
        <v>80130</v>
      </c>
      <c r="D208" s="259" t="s">
        <v>79</v>
      </c>
      <c r="E208" s="255">
        <v>25601.15</v>
      </c>
      <c r="F208" s="260">
        <v>90921</v>
      </c>
      <c r="G208" s="255">
        <v>83377.48</v>
      </c>
      <c r="H208" s="261">
        <f t="shared" si="23"/>
        <v>0.9170321487885087</v>
      </c>
      <c r="I208" s="260">
        <v>116121</v>
      </c>
      <c r="J208" s="262">
        <v>108978.63</v>
      </c>
      <c r="K208" s="263">
        <f t="shared" si="26"/>
        <v>0.9384920040302788</v>
      </c>
      <c r="L208" s="264">
        <f t="shared" si="27"/>
        <v>0</v>
      </c>
      <c r="M208" s="265">
        <f t="shared" si="25"/>
        <v>-401.1499999999942</v>
      </c>
    </row>
    <row r="209" spans="1:13" s="266" customFormat="1" ht="22.5" customHeight="1">
      <c r="A209" s="256" t="s">
        <v>34</v>
      </c>
      <c r="B209" s="257">
        <v>801</v>
      </c>
      <c r="C209" s="258">
        <v>80130</v>
      </c>
      <c r="D209" s="259" t="s">
        <v>80</v>
      </c>
      <c r="E209" s="255">
        <v>20585.91</v>
      </c>
      <c r="F209" s="260">
        <v>182500</v>
      </c>
      <c r="G209" s="255">
        <v>174885.27</v>
      </c>
      <c r="H209" s="261">
        <f>G209/F209</f>
        <v>0.9582754520547945</v>
      </c>
      <c r="I209" s="260">
        <v>203086</v>
      </c>
      <c r="J209" s="262">
        <v>191273.68</v>
      </c>
      <c r="K209" s="263">
        <f t="shared" si="26"/>
        <v>0.9418358724875175</v>
      </c>
      <c r="L209" s="264">
        <f t="shared" si="27"/>
        <v>4197.5</v>
      </c>
      <c r="M209" s="265">
        <f t="shared" si="25"/>
        <v>4197.5899999999965</v>
      </c>
    </row>
    <row r="210" spans="1:13" s="266" customFormat="1" ht="22.5" customHeight="1">
      <c r="A210" s="256"/>
      <c r="B210" s="257">
        <v>801</v>
      </c>
      <c r="C210" s="258">
        <v>80130</v>
      </c>
      <c r="D210" s="259" t="s">
        <v>157</v>
      </c>
      <c r="E210" s="255">
        <v>17845.22</v>
      </c>
      <c r="F210" s="260">
        <v>254600</v>
      </c>
      <c r="G210" s="255">
        <v>233274.03</v>
      </c>
      <c r="H210" s="261">
        <f>G210/F210</f>
        <v>0.9162373527101335</v>
      </c>
      <c r="I210" s="260">
        <v>272445</v>
      </c>
      <c r="J210" s="262">
        <v>211430.56</v>
      </c>
      <c r="K210" s="263">
        <f t="shared" si="26"/>
        <v>0.776048596964525</v>
      </c>
      <c r="L210" s="264">
        <f t="shared" si="27"/>
        <v>39688.69</v>
      </c>
      <c r="M210" s="265"/>
    </row>
    <row r="211" spans="1:13" s="266" customFormat="1" ht="20.25" customHeight="1">
      <c r="A211" s="256" t="s">
        <v>35</v>
      </c>
      <c r="B211" s="257">
        <v>801</v>
      </c>
      <c r="C211" s="258">
        <v>80130</v>
      </c>
      <c r="D211" s="259" t="s">
        <v>82</v>
      </c>
      <c r="E211" s="255">
        <v>22989.87</v>
      </c>
      <c r="F211" s="260">
        <v>180489</v>
      </c>
      <c r="G211" s="255">
        <v>134284.39</v>
      </c>
      <c r="H211" s="261">
        <f aca="true" t="shared" si="28" ref="H211:H236">G211/F211</f>
        <v>0.744003180249212</v>
      </c>
      <c r="I211" s="260">
        <v>203479</v>
      </c>
      <c r="J211" s="262">
        <v>154891.72</v>
      </c>
      <c r="K211" s="263">
        <f t="shared" si="26"/>
        <v>0.7612172263476821</v>
      </c>
      <c r="L211" s="264">
        <f t="shared" si="27"/>
        <v>2382.540000000008</v>
      </c>
      <c r="M211" s="265">
        <f t="shared" si="25"/>
        <v>2382.670000000013</v>
      </c>
    </row>
    <row r="212" spans="1:13" s="266" customFormat="1" ht="21.75" customHeight="1">
      <c r="A212" s="256" t="s">
        <v>36</v>
      </c>
      <c r="B212" s="257">
        <v>801</v>
      </c>
      <c r="C212" s="258">
        <v>80130</v>
      </c>
      <c r="D212" s="259" t="s">
        <v>161</v>
      </c>
      <c r="E212" s="255">
        <v>32916.14</v>
      </c>
      <c r="F212" s="260">
        <v>152653</v>
      </c>
      <c r="G212" s="255">
        <v>143332.86</v>
      </c>
      <c r="H212" s="261">
        <f t="shared" si="28"/>
        <v>0.9389455824648058</v>
      </c>
      <c r="I212" s="260">
        <v>185569</v>
      </c>
      <c r="J212" s="262">
        <v>170091.55</v>
      </c>
      <c r="K212" s="263">
        <f t="shared" si="26"/>
        <v>0.9165946359575144</v>
      </c>
      <c r="L212" s="264">
        <f t="shared" si="27"/>
        <v>6157.450000000012</v>
      </c>
      <c r="M212" s="265">
        <f t="shared" si="25"/>
        <v>6157.309999999998</v>
      </c>
    </row>
    <row r="213" spans="1:13" s="278" customFormat="1" ht="16.5" customHeight="1">
      <c r="A213" s="269" t="s">
        <v>63</v>
      </c>
      <c r="B213" s="270">
        <v>801</v>
      </c>
      <c r="C213" s="271">
        <v>80142</v>
      </c>
      <c r="D213" s="272" t="s">
        <v>24</v>
      </c>
      <c r="E213" s="273">
        <f aca="true" t="shared" si="29" ref="E213:J213">SUM(E214:E215)</f>
        <v>249870.19</v>
      </c>
      <c r="F213" s="268">
        <f t="shared" si="29"/>
        <v>300000</v>
      </c>
      <c r="G213" s="274">
        <f t="shared" si="29"/>
        <v>165508.63</v>
      </c>
      <c r="H213" s="274">
        <f t="shared" si="29"/>
        <v>0.5516954333333334</v>
      </c>
      <c r="I213" s="267">
        <f t="shared" si="29"/>
        <v>251000</v>
      </c>
      <c r="J213" s="274">
        <f t="shared" si="29"/>
        <v>176812.69</v>
      </c>
      <c r="K213" s="275">
        <f t="shared" si="26"/>
        <v>0.7044330278884462</v>
      </c>
      <c r="L213" s="276">
        <f>E213+G213-J213</f>
        <v>238566.13</v>
      </c>
      <c r="M213" s="277">
        <f t="shared" si="25"/>
        <v>-60304.05999999994</v>
      </c>
    </row>
    <row r="214" spans="1:13" s="288" customFormat="1" ht="14.25" customHeight="1">
      <c r="A214" s="289"/>
      <c r="B214" s="290"/>
      <c r="C214" s="291"/>
      <c r="D214" s="282" t="s">
        <v>18</v>
      </c>
      <c r="E214" s="283"/>
      <c r="F214" s="292"/>
      <c r="G214" s="293"/>
      <c r="H214" s="285"/>
      <c r="I214" s="292"/>
      <c r="J214" s="294"/>
      <c r="K214" s="285"/>
      <c r="L214" s="295"/>
      <c r="M214" s="265">
        <f t="shared" si="25"/>
        <v>0</v>
      </c>
    </row>
    <row r="215" spans="1:13" s="266" customFormat="1" ht="31.5">
      <c r="A215" s="256" t="s">
        <v>27</v>
      </c>
      <c r="B215" s="257">
        <v>801</v>
      </c>
      <c r="C215" s="258">
        <v>80142</v>
      </c>
      <c r="D215" s="259" t="s">
        <v>189</v>
      </c>
      <c r="E215" s="255">
        <v>249870.19</v>
      </c>
      <c r="F215" s="260">
        <v>300000</v>
      </c>
      <c r="G215" s="255">
        <v>165508.63</v>
      </c>
      <c r="H215" s="261">
        <f t="shared" si="28"/>
        <v>0.5516954333333334</v>
      </c>
      <c r="I215" s="260">
        <v>251000</v>
      </c>
      <c r="J215" s="262">
        <v>176812.69</v>
      </c>
      <c r="K215" s="263">
        <f t="shared" si="26"/>
        <v>0.7044330278884462</v>
      </c>
      <c r="L215" s="264">
        <f>E215+G215-J215</f>
        <v>238566.13</v>
      </c>
      <c r="M215" s="265">
        <f t="shared" si="25"/>
        <v>-60304.05999999994</v>
      </c>
    </row>
    <row r="216" spans="1:13" s="26" customFormat="1" ht="15.75">
      <c r="A216" s="132" t="s">
        <v>64</v>
      </c>
      <c r="B216" s="22">
        <v>801</v>
      </c>
      <c r="C216" s="23">
        <v>80148</v>
      </c>
      <c r="D216" s="24" t="s">
        <v>190</v>
      </c>
      <c r="E216" s="87">
        <f>SUM(E217:E219)</f>
        <v>10785.99</v>
      </c>
      <c r="F216" s="1">
        <f>SUM(F217:F219)</f>
        <v>144866</v>
      </c>
      <c r="G216" s="98">
        <f>SUM(G217:G219)</f>
        <v>77523.3</v>
      </c>
      <c r="H216" s="113">
        <f>G216/F216</f>
        <v>0.5351379895903801</v>
      </c>
      <c r="I216" s="1">
        <f>SUM(I217:I219)</f>
        <v>147828</v>
      </c>
      <c r="J216" s="80">
        <f>SUM(J217:J219)</f>
        <v>87280.61</v>
      </c>
      <c r="K216" s="113">
        <f>J216/I216</f>
        <v>0.5904200151527451</v>
      </c>
      <c r="L216" s="73">
        <f>E216+G216-J216</f>
        <v>1028.6800000000076</v>
      </c>
      <c r="M216" s="45">
        <f>(L216+I216)-(F216+E216)</f>
        <v>-6795.309999999998</v>
      </c>
    </row>
    <row r="217" spans="1:13" s="39" customFormat="1" ht="15" customHeight="1">
      <c r="A217" s="136"/>
      <c r="B217" s="37"/>
      <c r="C217" s="38"/>
      <c r="D217" s="35" t="s">
        <v>18</v>
      </c>
      <c r="E217" s="88"/>
      <c r="F217" s="208"/>
      <c r="G217" s="88"/>
      <c r="H217" s="114"/>
      <c r="I217" s="208"/>
      <c r="J217" s="217"/>
      <c r="K217" s="114"/>
      <c r="L217" s="218"/>
      <c r="M217" s="19">
        <f>(L217+I217)-(F217+E217)</f>
        <v>0</v>
      </c>
    </row>
    <row r="218" spans="1:13" s="44" customFormat="1" ht="27.75" customHeight="1">
      <c r="A218" s="137" t="s">
        <v>27</v>
      </c>
      <c r="B218" s="40">
        <v>801</v>
      </c>
      <c r="C218" s="41">
        <v>80148</v>
      </c>
      <c r="D218" s="42" t="s">
        <v>179</v>
      </c>
      <c r="E218" s="86">
        <v>3298.39</v>
      </c>
      <c r="F218" s="43">
        <v>42120</v>
      </c>
      <c r="G218" s="86">
        <v>25135.5</v>
      </c>
      <c r="H218" s="115">
        <f>G218/F218</f>
        <v>0.5967592592592592</v>
      </c>
      <c r="I218" s="43">
        <v>45418</v>
      </c>
      <c r="J218" s="78">
        <v>28433.89</v>
      </c>
      <c r="K218" s="123">
        <f>J218/I218</f>
        <v>0.6260489233343608</v>
      </c>
      <c r="L218" s="74">
        <f>E218+G218-J218</f>
        <v>0</v>
      </c>
      <c r="M218" s="19">
        <f>(L218+I218)-(F218+E218)</f>
        <v>-0.3899999999994179</v>
      </c>
    </row>
    <row r="219" spans="1:13" s="44" customFormat="1" ht="31.5" customHeight="1">
      <c r="A219" s="138" t="s">
        <v>30</v>
      </c>
      <c r="B219" s="40">
        <v>801</v>
      </c>
      <c r="C219" s="41">
        <v>80148</v>
      </c>
      <c r="D219" s="51" t="s">
        <v>158</v>
      </c>
      <c r="E219" s="92">
        <v>7487.6</v>
      </c>
      <c r="F219" s="52">
        <v>102746</v>
      </c>
      <c r="G219" s="92">
        <v>52387.8</v>
      </c>
      <c r="H219" s="115">
        <f>G219/F219</f>
        <v>0.5098767835244195</v>
      </c>
      <c r="I219" s="52">
        <v>102410</v>
      </c>
      <c r="J219" s="79">
        <v>58846.72</v>
      </c>
      <c r="K219" s="123">
        <f>J219/I219</f>
        <v>0.574618884874524</v>
      </c>
      <c r="L219" s="74">
        <f>E219+G219-J219</f>
        <v>1028.6800000000003</v>
      </c>
      <c r="M219" s="19"/>
    </row>
    <row r="220" spans="1:13" s="278" customFormat="1" ht="16.5" customHeight="1">
      <c r="A220" s="269" t="s">
        <v>65</v>
      </c>
      <c r="B220" s="270">
        <v>852</v>
      </c>
      <c r="C220" s="271">
        <v>85201</v>
      </c>
      <c r="D220" s="272" t="s">
        <v>7</v>
      </c>
      <c r="E220" s="273">
        <f>SUM(E222:E225)</f>
        <v>178553.76</v>
      </c>
      <c r="F220" s="317">
        <f>SUM(F222:F225)</f>
        <v>178310</v>
      </c>
      <c r="G220" s="273">
        <f>SUM(G222:G225)</f>
        <v>154924.94</v>
      </c>
      <c r="H220" s="275">
        <f t="shared" si="28"/>
        <v>0.8688516628343895</v>
      </c>
      <c r="I220" s="317">
        <f>SUM(I222:I225)</f>
        <v>356863</v>
      </c>
      <c r="J220" s="273">
        <f>SUM(J222:J225)</f>
        <v>333478.7</v>
      </c>
      <c r="K220" s="275">
        <f t="shared" si="26"/>
        <v>0.9344726127393426</v>
      </c>
      <c r="L220" s="276">
        <f>E220+G220-J220</f>
        <v>0</v>
      </c>
      <c r="M220" s="277">
        <f t="shared" si="25"/>
        <v>-0.7600000000093132</v>
      </c>
    </row>
    <row r="221" spans="1:13" s="39" customFormat="1" ht="16.5" customHeight="1">
      <c r="A221" s="136"/>
      <c r="B221" s="37"/>
      <c r="C221" s="38"/>
      <c r="D221" s="35" t="s">
        <v>18</v>
      </c>
      <c r="E221" s="88"/>
      <c r="F221" s="203"/>
      <c r="G221" s="172"/>
      <c r="H221" s="164"/>
      <c r="I221" s="203"/>
      <c r="J221" s="180"/>
      <c r="K221" s="164"/>
      <c r="L221" s="174"/>
      <c r="M221" s="19">
        <f t="shared" si="25"/>
        <v>0</v>
      </c>
    </row>
    <row r="222" spans="1:24" s="309" customFormat="1" ht="31.5" customHeight="1">
      <c r="A222" s="296" t="s">
        <v>27</v>
      </c>
      <c r="B222" s="297">
        <v>852</v>
      </c>
      <c r="C222" s="298">
        <v>85201</v>
      </c>
      <c r="D222" s="299" t="s">
        <v>83</v>
      </c>
      <c r="E222" s="300">
        <v>81368.75</v>
      </c>
      <c r="F222" s="301">
        <v>42000</v>
      </c>
      <c r="G222" s="302">
        <v>31441.69</v>
      </c>
      <c r="H222" s="303">
        <f t="shared" si="28"/>
        <v>0.7486116666666667</v>
      </c>
      <c r="I222" s="301">
        <v>123369</v>
      </c>
      <c r="J222" s="304">
        <v>112810.44</v>
      </c>
      <c r="K222" s="305">
        <f t="shared" si="26"/>
        <v>0.9144148043673856</v>
      </c>
      <c r="L222" s="306">
        <f>E222+G222-J222</f>
        <v>0</v>
      </c>
      <c r="M222" s="307">
        <f t="shared" si="25"/>
        <v>0.25</v>
      </c>
      <c r="N222" s="308"/>
      <c r="O222" s="308"/>
      <c r="P222" s="308"/>
      <c r="Q222" s="308"/>
      <c r="R222" s="308"/>
      <c r="S222" s="308"/>
      <c r="T222" s="308"/>
      <c r="U222" s="308"/>
      <c r="V222" s="308"/>
      <c r="W222" s="308"/>
      <c r="X222" s="308"/>
    </row>
    <row r="223" spans="1:13" s="309" customFormat="1" ht="24.75" customHeight="1">
      <c r="A223" s="296" t="s">
        <v>30</v>
      </c>
      <c r="B223" s="297">
        <v>852</v>
      </c>
      <c r="C223" s="298">
        <v>85201</v>
      </c>
      <c r="D223" s="299" t="s">
        <v>201</v>
      </c>
      <c r="E223" s="310">
        <v>26296.54</v>
      </c>
      <c r="F223" s="311">
        <v>53750</v>
      </c>
      <c r="G223" s="312">
        <v>54793.46</v>
      </c>
      <c r="H223" s="261">
        <f>G223/F223</f>
        <v>1.0194132093023256</v>
      </c>
      <c r="I223" s="311">
        <v>80046</v>
      </c>
      <c r="J223" s="313">
        <v>81090</v>
      </c>
      <c r="K223" s="305">
        <f t="shared" si="26"/>
        <v>1.0130425005621768</v>
      </c>
      <c r="L223" s="264">
        <f>E223+G223-J223</f>
        <v>0</v>
      </c>
      <c r="M223" s="265"/>
    </row>
    <row r="224" spans="1:13" s="309" customFormat="1" ht="33" customHeight="1">
      <c r="A224" s="296" t="s">
        <v>31</v>
      </c>
      <c r="B224" s="297">
        <v>852</v>
      </c>
      <c r="C224" s="298">
        <v>85201</v>
      </c>
      <c r="D224" s="299" t="s">
        <v>165</v>
      </c>
      <c r="E224" s="255">
        <v>5311.29</v>
      </c>
      <c r="F224" s="314">
        <v>62560</v>
      </c>
      <c r="G224" s="315">
        <v>49832.29</v>
      </c>
      <c r="H224" s="261">
        <f t="shared" si="28"/>
        <v>0.7965519501278773</v>
      </c>
      <c r="I224" s="314">
        <v>67871</v>
      </c>
      <c r="J224" s="316">
        <v>55143.58</v>
      </c>
      <c r="K224" s="263">
        <f>J224/I224</f>
        <v>0.812476315362968</v>
      </c>
      <c r="L224" s="264">
        <f>E224+G224-J224</f>
        <v>0</v>
      </c>
      <c r="M224" s="265">
        <f t="shared" si="25"/>
        <v>-0.28999999999359716</v>
      </c>
    </row>
    <row r="225" spans="1:13" s="309" customFormat="1" ht="25.5" customHeight="1">
      <c r="A225" s="296" t="s">
        <v>32</v>
      </c>
      <c r="B225" s="297">
        <v>852</v>
      </c>
      <c r="C225" s="298">
        <v>85201</v>
      </c>
      <c r="D225" s="299" t="s">
        <v>183</v>
      </c>
      <c r="E225" s="255">
        <v>65577.18</v>
      </c>
      <c r="F225" s="314">
        <v>20000</v>
      </c>
      <c r="G225" s="315">
        <v>18857.5</v>
      </c>
      <c r="H225" s="261">
        <f t="shared" si="28"/>
        <v>0.942875</v>
      </c>
      <c r="I225" s="314">
        <v>85577</v>
      </c>
      <c r="J225" s="316">
        <v>84434.68</v>
      </c>
      <c r="K225" s="263">
        <f aca="true" t="shared" si="30" ref="K225:K257">J225/I225</f>
        <v>0.9866515535716371</v>
      </c>
      <c r="L225" s="264">
        <f>E225+G225-J225</f>
        <v>0</v>
      </c>
      <c r="M225" s="265">
        <f t="shared" si="25"/>
        <v>-0.17999999999301508</v>
      </c>
    </row>
    <row r="226" spans="1:13" s="26" customFormat="1" ht="15.75">
      <c r="A226" s="132" t="s">
        <v>66</v>
      </c>
      <c r="B226" s="22">
        <v>852</v>
      </c>
      <c r="C226" s="23">
        <v>85202</v>
      </c>
      <c r="D226" s="24" t="s">
        <v>8</v>
      </c>
      <c r="E226" s="87">
        <f>SUM(E228:E230)</f>
        <v>28.22</v>
      </c>
      <c r="F226" s="1">
        <f>SUM(F228:F230)</f>
        <v>52485</v>
      </c>
      <c r="G226" s="98">
        <f>SUM(G228:G230)</f>
        <v>47299.71</v>
      </c>
      <c r="H226" s="113">
        <f t="shared" si="28"/>
        <v>0.9012043440983137</v>
      </c>
      <c r="I226" s="1">
        <f>SUM(I228:I230)</f>
        <v>52513</v>
      </c>
      <c r="J226" s="80">
        <f>SUM(J228:J230)</f>
        <v>47324.56</v>
      </c>
      <c r="K226" s="113">
        <f t="shared" si="30"/>
        <v>0.9011970369241902</v>
      </c>
      <c r="L226" s="73">
        <f>E226+G226-J226</f>
        <v>3.3700000000026193</v>
      </c>
      <c r="M226" s="45">
        <f t="shared" si="25"/>
        <v>3.150000000001455</v>
      </c>
    </row>
    <row r="227" spans="1:13" s="39" customFormat="1" ht="14.25" customHeight="1">
      <c r="A227" s="136"/>
      <c r="B227" s="37"/>
      <c r="C227" s="38"/>
      <c r="D227" s="35" t="s">
        <v>18</v>
      </c>
      <c r="E227" s="88"/>
      <c r="F227" s="200"/>
      <c r="G227" s="172"/>
      <c r="H227" s="161"/>
      <c r="I227" s="200"/>
      <c r="J227" s="180"/>
      <c r="K227" s="164"/>
      <c r="L227" s="183"/>
      <c r="M227" s="19">
        <f t="shared" si="25"/>
        <v>0</v>
      </c>
    </row>
    <row r="228" spans="1:13" s="309" customFormat="1" ht="31.5">
      <c r="A228" s="296" t="s">
        <v>27</v>
      </c>
      <c r="B228" s="297">
        <v>852</v>
      </c>
      <c r="C228" s="298">
        <v>85202</v>
      </c>
      <c r="D228" s="299" t="s">
        <v>209</v>
      </c>
      <c r="E228" s="255">
        <v>26.97</v>
      </c>
      <c r="F228" s="314">
        <v>5457</v>
      </c>
      <c r="G228" s="315">
        <v>5455.72</v>
      </c>
      <c r="H228" s="275">
        <f t="shared" si="28"/>
        <v>0.9997654388858348</v>
      </c>
      <c r="I228" s="314">
        <v>5484</v>
      </c>
      <c r="J228" s="316">
        <v>5479.32</v>
      </c>
      <c r="K228" s="263">
        <f t="shared" si="30"/>
        <v>0.9991466083150984</v>
      </c>
      <c r="L228" s="264">
        <f>E228+G228-J228</f>
        <v>3.3700000000008004</v>
      </c>
      <c r="M228" s="265">
        <f t="shared" si="25"/>
        <v>3.4000000000005457</v>
      </c>
    </row>
    <row r="229" spans="1:13" s="309" customFormat="1" ht="31.5">
      <c r="A229" s="296" t="s">
        <v>30</v>
      </c>
      <c r="B229" s="297">
        <v>852</v>
      </c>
      <c r="C229" s="298">
        <v>85202</v>
      </c>
      <c r="D229" s="299" t="s">
        <v>84</v>
      </c>
      <c r="E229" s="255">
        <v>0</v>
      </c>
      <c r="F229" s="314">
        <v>22000</v>
      </c>
      <c r="G229" s="315">
        <v>17182.28</v>
      </c>
      <c r="H229" s="261">
        <f t="shared" si="28"/>
        <v>0.7810127272727272</v>
      </c>
      <c r="I229" s="314">
        <v>22000</v>
      </c>
      <c r="J229" s="316">
        <v>17182.28</v>
      </c>
      <c r="K229" s="263">
        <f t="shared" si="30"/>
        <v>0.7810127272727272</v>
      </c>
      <c r="L229" s="264">
        <f>E229+G229-J229</f>
        <v>0</v>
      </c>
      <c r="M229" s="265">
        <f t="shared" si="25"/>
        <v>0</v>
      </c>
    </row>
    <row r="230" spans="1:13" s="309" customFormat="1" ht="23.25" customHeight="1">
      <c r="A230" s="296" t="s">
        <v>31</v>
      </c>
      <c r="B230" s="297">
        <v>852</v>
      </c>
      <c r="C230" s="298">
        <v>85202</v>
      </c>
      <c r="D230" s="299" t="s">
        <v>192</v>
      </c>
      <c r="E230" s="310">
        <v>1.25</v>
      </c>
      <c r="F230" s="311">
        <v>25028</v>
      </c>
      <c r="G230" s="312">
        <v>24661.71</v>
      </c>
      <c r="H230" s="261">
        <f t="shared" si="28"/>
        <v>0.9853647914335943</v>
      </c>
      <c r="I230" s="311">
        <v>25029</v>
      </c>
      <c r="J230" s="313">
        <v>24662.96</v>
      </c>
      <c r="K230" s="263">
        <f t="shared" si="30"/>
        <v>0.9853753645770905</v>
      </c>
      <c r="L230" s="264">
        <f>E230+G230-J230</f>
        <v>0</v>
      </c>
      <c r="M230" s="265">
        <f t="shared" si="25"/>
        <v>-0.25</v>
      </c>
    </row>
    <row r="231" spans="1:13" s="26" customFormat="1" ht="15.75">
      <c r="A231" s="132" t="s">
        <v>68</v>
      </c>
      <c r="B231" s="22">
        <v>852</v>
      </c>
      <c r="C231" s="23">
        <v>85203</v>
      </c>
      <c r="D231" s="24" t="s">
        <v>177</v>
      </c>
      <c r="E231" s="90">
        <f>E233</f>
        <v>594.66</v>
      </c>
      <c r="F231" s="231">
        <f>F233</f>
        <v>480</v>
      </c>
      <c r="G231" s="90">
        <f>G233</f>
        <v>780</v>
      </c>
      <c r="H231" s="115">
        <f t="shared" si="28"/>
        <v>1.625</v>
      </c>
      <c r="I231" s="1">
        <f>I233</f>
        <v>1075</v>
      </c>
      <c r="J231" s="80">
        <f>J233</f>
        <v>594.2</v>
      </c>
      <c r="K231" s="113">
        <f t="shared" si="30"/>
        <v>0.5527441860465117</v>
      </c>
      <c r="L231" s="73">
        <f>E231+G231-J231</f>
        <v>780.4599999999998</v>
      </c>
      <c r="M231" s="45"/>
    </row>
    <row r="232" spans="1:13" s="46" customFormat="1" ht="15.75">
      <c r="A232" s="141"/>
      <c r="B232" s="55"/>
      <c r="C232" s="56"/>
      <c r="D232" s="57" t="s">
        <v>18</v>
      </c>
      <c r="E232" s="94"/>
      <c r="F232" s="318"/>
      <c r="G232" s="93"/>
      <c r="H232" s="115"/>
      <c r="I232" s="318"/>
      <c r="J232" s="319"/>
      <c r="K232" s="114"/>
      <c r="L232" s="320"/>
      <c r="M232" s="19"/>
    </row>
    <row r="233" spans="1:13" s="39" customFormat="1" ht="24.75" customHeight="1">
      <c r="A233" s="134" t="s">
        <v>27</v>
      </c>
      <c r="B233" s="30">
        <v>852</v>
      </c>
      <c r="C233" s="31">
        <v>85203</v>
      </c>
      <c r="D233" s="32" t="s">
        <v>173</v>
      </c>
      <c r="E233" s="86">
        <v>594.66</v>
      </c>
      <c r="F233" s="227">
        <v>480</v>
      </c>
      <c r="G233" s="228">
        <v>780</v>
      </c>
      <c r="H233" s="115">
        <f t="shared" si="28"/>
        <v>1.625</v>
      </c>
      <c r="I233" s="227">
        <v>1075</v>
      </c>
      <c r="J233" s="230">
        <v>594.2</v>
      </c>
      <c r="K233" s="123">
        <f>J233/I233</f>
        <v>0.5527441860465117</v>
      </c>
      <c r="L233" s="74">
        <f>E233+G233-J233</f>
        <v>780.4599999999998</v>
      </c>
      <c r="M233" s="58"/>
    </row>
    <row r="234" spans="1:13" s="26" customFormat="1" ht="15.75">
      <c r="A234" s="132" t="s">
        <v>69</v>
      </c>
      <c r="B234" s="22">
        <v>852</v>
      </c>
      <c r="C234" s="23">
        <v>85226</v>
      </c>
      <c r="D234" s="24" t="s">
        <v>176</v>
      </c>
      <c r="E234" s="90">
        <f aca="true" t="shared" si="31" ref="E234:J234">E236</f>
        <v>12120.13</v>
      </c>
      <c r="F234" s="231">
        <f t="shared" si="31"/>
        <v>3665</v>
      </c>
      <c r="G234" s="90">
        <f t="shared" si="31"/>
        <v>3665</v>
      </c>
      <c r="H234" s="115">
        <f t="shared" si="28"/>
        <v>1</v>
      </c>
      <c r="I234" s="231">
        <f t="shared" si="31"/>
        <v>15785</v>
      </c>
      <c r="J234" s="90">
        <f t="shared" si="31"/>
        <v>15785.13</v>
      </c>
      <c r="K234" s="113">
        <f t="shared" si="30"/>
        <v>1.000008235666772</v>
      </c>
      <c r="L234" s="73">
        <f>E234+G234-J234</f>
        <v>0</v>
      </c>
      <c r="M234" s="45"/>
    </row>
    <row r="235" spans="1:13" s="26" customFormat="1" ht="15.75">
      <c r="A235" s="133"/>
      <c r="B235" s="27"/>
      <c r="C235" s="28"/>
      <c r="D235" s="64" t="s">
        <v>18</v>
      </c>
      <c r="E235" s="95"/>
      <c r="F235" s="321"/>
      <c r="G235" s="95"/>
      <c r="H235" s="115"/>
      <c r="I235" s="321"/>
      <c r="J235" s="322"/>
      <c r="K235" s="323"/>
      <c r="L235" s="242"/>
      <c r="M235" s="45"/>
    </row>
    <row r="236" spans="1:13" s="46" customFormat="1" ht="20.25" customHeight="1">
      <c r="A236" s="136"/>
      <c r="B236" s="30">
        <v>852</v>
      </c>
      <c r="C236" s="31">
        <v>85226</v>
      </c>
      <c r="D236" s="32" t="s">
        <v>205</v>
      </c>
      <c r="E236" s="86">
        <v>12120.13</v>
      </c>
      <c r="F236" s="227">
        <v>3665</v>
      </c>
      <c r="G236" s="228">
        <v>3665</v>
      </c>
      <c r="H236" s="115">
        <f t="shared" si="28"/>
        <v>1</v>
      </c>
      <c r="I236" s="227">
        <v>15785</v>
      </c>
      <c r="J236" s="230">
        <v>15785.13</v>
      </c>
      <c r="K236" s="123">
        <f t="shared" si="30"/>
        <v>1.000008235666772</v>
      </c>
      <c r="L236" s="74">
        <f>E236+G236-J236</f>
        <v>0</v>
      </c>
      <c r="M236" s="19"/>
    </row>
    <row r="237" spans="1:13" s="26" customFormat="1" ht="18" customHeight="1">
      <c r="A237" s="142" t="s">
        <v>70</v>
      </c>
      <c r="B237" s="22">
        <v>853</v>
      </c>
      <c r="C237" s="23">
        <v>85311</v>
      </c>
      <c r="D237" s="24" t="s">
        <v>193</v>
      </c>
      <c r="E237" s="90">
        <f>E239</f>
        <v>236.62</v>
      </c>
      <c r="F237" s="1">
        <f>F239</f>
        <v>6100</v>
      </c>
      <c r="G237" s="98">
        <f>G239</f>
        <v>5708</v>
      </c>
      <c r="H237" s="324">
        <f>G237/F237</f>
        <v>0.9357377049180328</v>
      </c>
      <c r="I237" s="1">
        <f>I239</f>
        <v>6337</v>
      </c>
      <c r="J237" s="325">
        <f>J239</f>
        <v>5944.62</v>
      </c>
      <c r="K237" s="113">
        <f>J237/I237</f>
        <v>0.938081110935774</v>
      </c>
      <c r="L237" s="73">
        <f>E237+G237-J237</f>
        <v>0</v>
      </c>
      <c r="M237" s="45"/>
    </row>
    <row r="238" spans="1:13" s="46" customFormat="1" ht="15.75">
      <c r="A238" s="143"/>
      <c r="B238" s="48"/>
      <c r="C238" s="49"/>
      <c r="D238" s="50" t="s">
        <v>18</v>
      </c>
      <c r="E238" s="92"/>
      <c r="F238" s="206"/>
      <c r="G238" s="189"/>
      <c r="H238" s="196"/>
      <c r="I238" s="206"/>
      <c r="J238" s="191"/>
      <c r="K238" s="178"/>
      <c r="L238" s="179"/>
      <c r="M238" s="19"/>
    </row>
    <row r="239" spans="1:13" s="46" customFormat="1" ht="31.5">
      <c r="A239" s="143"/>
      <c r="B239" s="48">
        <v>853</v>
      </c>
      <c r="C239" s="49">
        <v>85311</v>
      </c>
      <c r="D239" s="50" t="s">
        <v>206</v>
      </c>
      <c r="E239" s="92">
        <v>236.62</v>
      </c>
      <c r="F239" s="222">
        <v>6100</v>
      </c>
      <c r="G239" s="223">
        <v>5708</v>
      </c>
      <c r="H239" s="115">
        <f>G239/F239</f>
        <v>0.9357377049180328</v>
      </c>
      <c r="I239" s="222">
        <v>6337</v>
      </c>
      <c r="J239" s="229">
        <v>5944.62</v>
      </c>
      <c r="K239" s="123">
        <f t="shared" si="30"/>
        <v>0.938081110935774</v>
      </c>
      <c r="L239" s="74">
        <f>E239+G239-J239</f>
        <v>0</v>
      </c>
      <c r="M239" s="19"/>
    </row>
    <row r="240" spans="1:13" s="26" customFormat="1" ht="15.75">
      <c r="A240" s="132" t="s">
        <v>167</v>
      </c>
      <c r="B240" s="22">
        <v>854</v>
      </c>
      <c r="C240" s="23">
        <v>85403</v>
      </c>
      <c r="D240" s="24" t="s">
        <v>9</v>
      </c>
      <c r="E240" s="87">
        <f>SUM(E241:E243)</f>
        <v>24149.55</v>
      </c>
      <c r="F240" s="1">
        <f>SUM(F241:F243)</f>
        <v>94775</v>
      </c>
      <c r="G240" s="98">
        <f>SUM(G241:G243)</f>
        <v>87847.1</v>
      </c>
      <c r="H240" s="113">
        <f>G240/F240</f>
        <v>0.926901609074123</v>
      </c>
      <c r="I240" s="1">
        <f>SUM(I241:I243)</f>
        <v>111493</v>
      </c>
      <c r="J240" s="80">
        <f>SUM(J241:J243)</f>
        <v>100810.6</v>
      </c>
      <c r="K240" s="113">
        <f t="shared" si="30"/>
        <v>0.9041877068515513</v>
      </c>
      <c r="L240" s="73">
        <f>E240+G240-J240</f>
        <v>11186.050000000003</v>
      </c>
      <c r="M240" s="45">
        <f t="shared" si="25"/>
        <v>3754.5</v>
      </c>
    </row>
    <row r="241" spans="1:13" s="39" customFormat="1" ht="15" customHeight="1">
      <c r="A241" s="136"/>
      <c r="B241" s="37"/>
      <c r="C241" s="38"/>
      <c r="D241" s="35" t="s">
        <v>18</v>
      </c>
      <c r="E241" s="88"/>
      <c r="F241" s="200"/>
      <c r="G241" s="172"/>
      <c r="H241" s="164"/>
      <c r="I241" s="200"/>
      <c r="J241" s="180"/>
      <c r="K241" s="164"/>
      <c r="L241" s="174"/>
      <c r="M241" s="45">
        <f t="shared" si="25"/>
        <v>0</v>
      </c>
    </row>
    <row r="242" spans="1:13" s="39" customFormat="1" ht="33" customHeight="1">
      <c r="A242" s="136" t="s">
        <v>27</v>
      </c>
      <c r="B242" s="37">
        <v>854</v>
      </c>
      <c r="C242" s="38">
        <v>85403</v>
      </c>
      <c r="D242" s="42" t="s">
        <v>195</v>
      </c>
      <c r="E242" s="88">
        <v>7406.23</v>
      </c>
      <c r="F242" s="208">
        <v>42075</v>
      </c>
      <c r="G242" s="88">
        <v>39897.2</v>
      </c>
      <c r="H242" s="115">
        <f aca="true" t="shared" si="32" ref="H242:H257">G242/F242</f>
        <v>0.9482400475341651</v>
      </c>
      <c r="I242" s="208">
        <v>42350</v>
      </c>
      <c r="J242" s="209">
        <v>36117.38</v>
      </c>
      <c r="K242" s="123">
        <f t="shared" si="30"/>
        <v>0.8528306965761511</v>
      </c>
      <c r="L242" s="74">
        <f>E242+G242-J242</f>
        <v>11186.049999999996</v>
      </c>
      <c r="M242" s="45">
        <f t="shared" si="25"/>
        <v>4054.8199999999997</v>
      </c>
    </row>
    <row r="243" spans="1:13" s="44" customFormat="1" ht="37.5" customHeight="1">
      <c r="A243" s="137" t="s">
        <v>30</v>
      </c>
      <c r="B243" s="40">
        <v>854</v>
      </c>
      <c r="C243" s="41">
        <v>85403</v>
      </c>
      <c r="D243" s="42" t="s">
        <v>162</v>
      </c>
      <c r="E243" s="86">
        <v>16743.32</v>
      </c>
      <c r="F243" s="43">
        <v>52700</v>
      </c>
      <c r="G243" s="86">
        <v>47949.9</v>
      </c>
      <c r="H243" s="115">
        <f t="shared" si="32"/>
        <v>0.909865275142315</v>
      </c>
      <c r="I243" s="43">
        <v>69143</v>
      </c>
      <c r="J243" s="213">
        <v>64693.22</v>
      </c>
      <c r="K243" s="123">
        <f t="shared" si="30"/>
        <v>0.9356438106532838</v>
      </c>
      <c r="L243" s="74">
        <f>E243+G243-J243</f>
        <v>0</v>
      </c>
      <c r="M243" s="45">
        <f t="shared" si="25"/>
        <v>-300.320000000007</v>
      </c>
    </row>
    <row r="244" spans="1:13" s="330" customFormat="1" ht="37.5" customHeight="1">
      <c r="A244" s="326"/>
      <c r="B244" s="327">
        <v>854</v>
      </c>
      <c r="C244" s="328">
        <v>85406</v>
      </c>
      <c r="D244" s="329" t="s">
        <v>221</v>
      </c>
      <c r="E244" s="90">
        <f>E245</f>
        <v>0</v>
      </c>
      <c r="F244" s="231">
        <f>F245</f>
        <v>30500</v>
      </c>
      <c r="G244" s="90">
        <f>G245</f>
        <v>24993.11</v>
      </c>
      <c r="H244" s="331">
        <f t="shared" si="32"/>
        <v>0.8194462295081968</v>
      </c>
      <c r="I244" s="231">
        <f>I245</f>
        <v>30500</v>
      </c>
      <c r="J244" s="90">
        <f>J245</f>
        <v>16791.31</v>
      </c>
      <c r="K244" s="123">
        <f t="shared" si="30"/>
        <v>0.5505347540983607</v>
      </c>
      <c r="L244" s="332">
        <f>E244+G244-J244</f>
        <v>8201.8</v>
      </c>
      <c r="M244" s="45">
        <f t="shared" si="25"/>
        <v>8201.800000000003</v>
      </c>
    </row>
    <row r="245" spans="1:13" s="44" customFormat="1" ht="37.5" customHeight="1">
      <c r="A245" s="138"/>
      <c r="B245" s="53">
        <v>854</v>
      </c>
      <c r="C245" s="54">
        <v>85406</v>
      </c>
      <c r="D245" s="51" t="s">
        <v>222</v>
      </c>
      <c r="E245" s="92">
        <v>0</v>
      </c>
      <c r="F245" s="52">
        <v>30500</v>
      </c>
      <c r="G245" s="92">
        <v>24993.11</v>
      </c>
      <c r="H245" s="115">
        <f t="shared" si="32"/>
        <v>0.8194462295081968</v>
      </c>
      <c r="I245" s="52">
        <v>30500</v>
      </c>
      <c r="J245" s="211">
        <v>16791.31</v>
      </c>
      <c r="K245" s="123">
        <f t="shared" si="30"/>
        <v>0.5505347540983607</v>
      </c>
      <c r="L245" s="74">
        <f>E245+G245-J245</f>
        <v>8201.8</v>
      </c>
      <c r="M245" s="45">
        <f t="shared" si="25"/>
        <v>8201.800000000003</v>
      </c>
    </row>
    <row r="246" spans="1:13" s="26" customFormat="1" ht="16.5" customHeight="1">
      <c r="A246" s="132" t="s">
        <v>174</v>
      </c>
      <c r="B246" s="22">
        <v>854</v>
      </c>
      <c r="C246" s="23">
        <v>85407</v>
      </c>
      <c r="D246" s="24" t="s">
        <v>25</v>
      </c>
      <c r="E246" s="87">
        <f>SUM(E248:E249)</f>
        <v>11204.03</v>
      </c>
      <c r="F246" s="1">
        <f>SUM(F248:F249)</f>
        <v>100251</v>
      </c>
      <c r="G246" s="98">
        <f>SUM(G248:G249)</f>
        <v>71570.72</v>
      </c>
      <c r="H246" s="113">
        <f t="shared" si="32"/>
        <v>0.7139152726656093</v>
      </c>
      <c r="I246" s="1">
        <f>SUM(I248:I249)</f>
        <v>110155</v>
      </c>
      <c r="J246" s="325">
        <f>J248+J249</f>
        <v>82774.75</v>
      </c>
      <c r="K246" s="113">
        <f t="shared" si="30"/>
        <v>0.7514388815759612</v>
      </c>
      <c r="L246" s="73">
        <f>E246+G246-J246</f>
        <v>0</v>
      </c>
      <c r="M246" s="45">
        <f t="shared" si="25"/>
        <v>-1300.0299999999988</v>
      </c>
    </row>
    <row r="247" spans="1:13" s="39" customFormat="1" ht="16.5" customHeight="1">
      <c r="A247" s="136"/>
      <c r="B247" s="37"/>
      <c r="C247" s="38"/>
      <c r="D247" s="35" t="s">
        <v>18</v>
      </c>
      <c r="E247" s="88"/>
      <c r="F247" s="208"/>
      <c r="G247" s="88"/>
      <c r="H247" s="114"/>
      <c r="I247" s="208"/>
      <c r="J247" s="209"/>
      <c r="K247" s="114"/>
      <c r="L247" s="218"/>
      <c r="M247" s="19">
        <f t="shared" si="25"/>
        <v>0</v>
      </c>
    </row>
    <row r="248" spans="1:13" s="44" customFormat="1" ht="21.75" customHeight="1">
      <c r="A248" s="137" t="s">
        <v>27</v>
      </c>
      <c r="B248" s="40">
        <v>854</v>
      </c>
      <c r="C248" s="41">
        <v>85407</v>
      </c>
      <c r="D248" s="42" t="s">
        <v>163</v>
      </c>
      <c r="E248" s="86">
        <v>11204.03</v>
      </c>
      <c r="F248" s="43">
        <v>96050</v>
      </c>
      <c r="G248" s="86">
        <v>67369.74</v>
      </c>
      <c r="H248" s="115">
        <f t="shared" si="32"/>
        <v>0.7014028110359188</v>
      </c>
      <c r="I248" s="43">
        <v>105954</v>
      </c>
      <c r="J248" s="213">
        <v>78573.77</v>
      </c>
      <c r="K248" s="123">
        <f>J248/I248</f>
        <v>0.7415838005172056</v>
      </c>
      <c r="L248" s="74">
        <f>E248+G248-J248</f>
        <v>0</v>
      </c>
      <c r="M248" s="19">
        <f t="shared" si="25"/>
        <v>-1300.0299999999988</v>
      </c>
    </row>
    <row r="249" spans="1:13" s="44" customFormat="1" ht="21.75" customHeight="1">
      <c r="A249" s="138"/>
      <c r="B249" s="53">
        <v>854</v>
      </c>
      <c r="C249" s="54">
        <v>85407</v>
      </c>
      <c r="D249" s="51" t="s">
        <v>217</v>
      </c>
      <c r="E249" s="92">
        <v>0</v>
      </c>
      <c r="F249" s="52">
        <v>4201</v>
      </c>
      <c r="G249" s="92">
        <v>4200.98</v>
      </c>
      <c r="H249" s="115">
        <f t="shared" si="32"/>
        <v>0.999995239228755</v>
      </c>
      <c r="I249" s="52">
        <v>4201</v>
      </c>
      <c r="J249" s="211">
        <v>4200.98</v>
      </c>
      <c r="K249" s="123">
        <f t="shared" si="30"/>
        <v>0.999995239228755</v>
      </c>
      <c r="L249" s="74">
        <f>E249+G249-J249</f>
        <v>0</v>
      </c>
      <c r="M249" s="19"/>
    </row>
    <row r="250" spans="1:17" s="26" customFormat="1" ht="15.75">
      <c r="A250" s="132" t="s">
        <v>180</v>
      </c>
      <c r="B250" s="22">
        <v>854</v>
      </c>
      <c r="C250" s="23">
        <v>85410</v>
      </c>
      <c r="D250" s="24" t="s">
        <v>10</v>
      </c>
      <c r="E250" s="87">
        <f>SUM(E252:E254)</f>
        <v>169096.44999999998</v>
      </c>
      <c r="F250" s="1">
        <f>SUM(F252:F254)</f>
        <v>1981300</v>
      </c>
      <c r="G250" s="98">
        <f>SUM(G252:G254)</f>
        <v>1791768.9400000002</v>
      </c>
      <c r="H250" s="113">
        <f t="shared" si="32"/>
        <v>0.9043400494624743</v>
      </c>
      <c r="I250" s="1">
        <f>SUM(I252:I254)</f>
        <v>2140296</v>
      </c>
      <c r="J250" s="80">
        <f>SUM(J252:J254)</f>
        <v>1930071.9100000001</v>
      </c>
      <c r="K250" s="113">
        <f t="shared" si="30"/>
        <v>0.9017780297678453</v>
      </c>
      <c r="L250" s="73">
        <f>E250+G250-J250</f>
        <v>30793.47999999998</v>
      </c>
      <c r="M250" s="45">
        <f t="shared" si="25"/>
        <v>20693.029999999795</v>
      </c>
      <c r="N250" s="25"/>
      <c r="O250" s="25"/>
      <c r="P250" s="25"/>
      <c r="Q250" s="25"/>
    </row>
    <row r="251" spans="1:17" s="39" customFormat="1" ht="15.75">
      <c r="A251" s="136"/>
      <c r="B251" s="37"/>
      <c r="C251" s="38"/>
      <c r="D251" s="35" t="s">
        <v>18</v>
      </c>
      <c r="E251" s="88"/>
      <c r="F251" s="200"/>
      <c r="G251" s="172"/>
      <c r="H251" s="164"/>
      <c r="I251" s="200"/>
      <c r="J251" s="180"/>
      <c r="K251" s="164"/>
      <c r="L251" s="174"/>
      <c r="M251" s="19">
        <f t="shared" si="25"/>
        <v>0</v>
      </c>
      <c r="N251" s="59"/>
      <c r="O251" s="59"/>
      <c r="P251" s="59"/>
      <c r="Q251" s="59"/>
    </row>
    <row r="252" spans="1:13" s="44" customFormat="1" ht="21.75" customHeight="1">
      <c r="A252" s="138" t="s">
        <v>27</v>
      </c>
      <c r="B252" s="40">
        <v>854</v>
      </c>
      <c r="C252" s="54">
        <v>85410</v>
      </c>
      <c r="D252" s="51" t="s">
        <v>81</v>
      </c>
      <c r="E252" s="86">
        <v>108643.18</v>
      </c>
      <c r="F252" s="52">
        <v>730000</v>
      </c>
      <c r="G252" s="92">
        <v>577722.03</v>
      </c>
      <c r="H252" s="115">
        <f t="shared" si="32"/>
        <v>0.7914000410958905</v>
      </c>
      <c r="I252" s="52">
        <v>833643</v>
      </c>
      <c r="J252" s="211">
        <v>686045.21</v>
      </c>
      <c r="K252" s="123">
        <f t="shared" si="30"/>
        <v>0.8229484443580765</v>
      </c>
      <c r="L252" s="74">
        <f>E252+G252-J252</f>
        <v>320</v>
      </c>
      <c r="M252" s="19">
        <f t="shared" si="25"/>
        <v>-4680.179999999935</v>
      </c>
    </row>
    <row r="253" spans="1:13" s="44" customFormat="1" ht="18.75" customHeight="1">
      <c r="A253" s="138" t="s">
        <v>30</v>
      </c>
      <c r="B253" s="40">
        <v>854</v>
      </c>
      <c r="C253" s="54">
        <v>85410</v>
      </c>
      <c r="D253" s="51" t="s">
        <v>126</v>
      </c>
      <c r="E253" s="86">
        <v>35607.28</v>
      </c>
      <c r="F253" s="52">
        <v>718000</v>
      </c>
      <c r="G253" s="92">
        <v>673684.61</v>
      </c>
      <c r="H253" s="115">
        <f t="shared" si="32"/>
        <v>0.9382794011142062</v>
      </c>
      <c r="I253" s="52">
        <v>748507</v>
      </c>
      <c r="J253" s="211">
        <v>694088.02</v>
      </c>
      <c r="K253" s="123">
        <f t="shared" si="30"/>
        <v>0.9272966318284265</v>
      </c>
      <c r="L253" s="74">
        <f>E253+G253-J253</f>
        <v>15203.869999999995</v>
      </c>
      <c r="M253" s="19">
        <f t="shared" si="25"/>
        <v>10103.589999999967</v>
      </c>
    </row>
    <row r="254" spans="1:13" s="333" customFormat="1" ht="30.75" customHeight="1">
      <c r="A254" s="138" t="s">
        <v>31</v>
      </c>
      <c r="B254" s="40">
        <v>854</v>
      </c>
      <c r="C254" s="54">
        <v>85410</v>
      </c>
      <c r="D254" s="42" t="s">
        <v>85</v>
      </c>
      <c r="E254" s="86">
        <v>24845.99</v>
      </c>
      <c r="F254" s="52">
        <v>533300</v>
      </c>
      <c r="G254" s="92">
        <v>540362.3</v>
      </c>
      <c r="H254" s="115">
        <f t="shared" si="32"/>
        <v>1.0132426401650103</v>
      </c>
      <c r="I254" s="52">
        <v>558146</v>
      </c>
      <c r="J254" s="211">
        <v>549938.68</v>
      </c>
      <c r="K254" s="123">
        <f t="shared" si="30"/>
        <v>0.985295388661748</v>
      </c>
      <c r="L254" s="74">
        <f>E254+G254-J254</f>
        <v>15269.609999999986</v>
      </c>
      <c r="M254" s="19">
        <f t="shared" si="25"/>
        <v>15269.619999999995</v>
      </c>
    </row>
    <row r="255" spans="1:17" s="26" customFormat="1" ht="15.75">
      <c r="A255" s="132" t="s">
        <v>181</v>
      </c>
      <c r="B255" s="22">
        <v>854</v>
      </c>
      <c r="C255" s="23">
        <v>85417</v>
      </c>
      <c r="D255" s="24" t="s">
        <v>127</v>
      </c>
      <c r="E255" s="87">
        <f>SUM(E256:E257)</f>
        <v>37998.21</v>
      </c>
      <c r="F255" s="1">
        <f>SUM(F256:F257)</f>
        <v>122000</v>
      </c>
      <c r="G255" s="98">
        <f>G257</f>
        <v>105239.57</v>
      </c>
      <c r="H255" s="113">
        <f t="shared" si="32"/>
        <v>0.8626194262295083</v>
      </c>
      <c r="I255" s="1">
        <f>SUM(I256:I257)</f>
        <v>122000</v>
      </c>
      <c r="J255" s="325">
        <f>J257</f>
        <v>99442.4</v>
      </c>
      <c r="K255" s="113">
        <f t="shared" si="30"/>
        <v>0.8151016393442623</v>
      </c>
      <c r="L255" s="73">
        <f>E255+G255-J255</f>
        <v>43795.380000000005</v>
      </c>
      <c r="M255" s="45">
        <f t="shared" si="25"/>
        <v>5797.170000000013</v>
      </c>
      <c r="N255" s="25"/>
      <c r="O255" s="25"/>
      <c r="P255" s="25"/>
      <c r="Q255" s="25"/>
    </row>
    <row r="256" spans="1:17" s="39" customFormat="1" ht="15.75">
      <c r="A256" s="135"/>
      <c r="B256" s="33"/>
      <c r="C256" s="34"/>
      <c r="D256" s="35" t="s">
        <v>18</v>
      </c>
      <c r="E256" s="88"/>
      <c r="F256" s="199"/>
      <c r="G256" s="169"/>
      <c r="H256" s="164"/>
      <c r="I256" s="199"/>
      <c r="J256" s="170"/>
      <c r="K256" s="164"/>
      <c r="L256" s="171"/>
      <c r="M256" s="19">
        <f t="shared" si="25"/>
        <v>0</v>
      </c>
      <c r="N256" s="59"/>
      <c r="O256" s="59"/>
      <c r="P256" s="59"/>
      <c r="Q256" s="59"/>
    </row>
    <row r="257" spans="1:13" s="44" customFormat="1" ht="33.75" customHeight="1">
      <c r="A257" s="144" t="s">
        <v>27</v>
      </c>
      <c r="B257" s="108">
        <v>854</v>
      </c>
      <c r="C257" s="109">
        <v>85417</v>
      </c>
      <c r="D257" s="110" t="s">
        <v>164</v>
      </c>
      <c r="E257" s="92">
        <v>37998.21</v>
      </c>
      <c r="F257" s="52">
        <v>122000</v>
      </c>
      <c r="G257" s="92">
        <v>105239.57</v>
      </c>
      <c r="H257" s="117">
        <f t="shared" si="32"/>
        <v>0.8626194262295083</v>
      </c>
      <c r="I257" s="52">
        <v>122000</v>
      </c>
      <c r="J257" s="211">
        <v>99442.4</v>
      </c>
      <c r="K257" s="125">
        <f t="shared" si="30"/>
        <v>0.8151016393442623</v>
      </c>
      <c r="L257" s="99">
        <f>E257+G257-J257</f>
        <v>43795.380000000005</v>
      </c>
      <c r="M257" s="19">
        <f t="shared" si="25"/>
        <v>5797.170000000013</v>
      </c>
    </row>
    <row r="258" spans="1:12" ht="15.75">
      <c r="A258" s="132" t="s">
        <v>194</v>
      </c>
      <c r="B258" s="22">
        <v>854</v>
      </c>
      <c r="C258" s="23">
        <v>85420</v>
      </c>
      <c r="D258" s="24" t="s">
        <v>182</v>
      </c>
      <c r="E258" s="87">
        <f>SUM(E259:E260)</f>
        <v>1799.84</v>
      </c>
      <c r="F258" s="1">
        <f>SUM(F259:F260)</f>
        <v>10013</v>
      </c>
      <c r="G258" s="98">
        <f>G260</f>
        <v>8958.94</v>
      </c>
      <c r="H258" s="113">
        <f>G258/F258</f>
        <v>0.8947308498951364</v>
      </c>
      <c r="I258" s="1">
        <f>SUM(I259:I260)</f>
        <v>10758</v>
      </c>
      <c r="J258" s="325">
        <f>J260</f>
        <v>10422.07</v>
      </c>
      <c r="K258" s="113">
        <f>J258/I258</f>
        <v>0.9687739356757762</v>
      </c>
      <c r="L258" s="73">
        <f>E258+G258-J258</f>
        <v>336.71000000000095</v>
      </c>
    </row>
    <row r="259" spans="1:12" ht="15.75">
      <c r="A259" s="135"/>
      <c r="B259" s="33"/>
      <c r="C259" s="34"/>
      <c r="D259" s="35" t="s">
        <v>18</v>
      </c>
      <c r="E259" s="88"/>
      <c r="F259" s="248"/>
      <c r="G259" s="249"/>
      <c r="H259" s="114"/>
      <c r="I259" s="248"/>
      <c r="J259" s="250"/>
      <c r="K259" s="114"/>
      <c r="L259" s="251"/>
    </row>
    <row r="260" spans="1:12" ht="16.5" thickBot="1">
      <c r="A260" s="145" t="s">
        <v>27</v>
      </c>
      <c r="B260" s="60">
        <v>854</v>
      </c>
      <c r="C260" s="61">
        <v>85420</v>
      </c>
      <c r="D260" s="62" t="s">
        <v>196</v>
      </c>
      <c r="E260" s="96">
        <v>1799.84</v>
      </c>
      <c r="F260" s="334">
        <v>10013</v>
      </c>
      <c r="G260" s="96">
        <v>8958.94</v>
      </c>
      <c r="H260" s="335">
        <f>G260/F260</f>
        <v>0.8947308498951364</v>
      </c>
      <c r="I260" s="334">
        <v>10758</v>
      </c>
      <c r="J260" s="336">
        <v>10422.07</v>
      </c>
      <c r="K260" s="337">
        <f>J260/I260</f>
        <v>0.9687739356757762</v>
      </c>
      <c r="L260" s="338">
        <f>E260+G260-J260</f>
        <v>336.71000000000095</v>
      </c>
    </row>
    <row r="261" spans="7:8" ht="16.5" thickTop="1">
      <c r="G261" s="75"/>
      <c r="H261" s="118"/>
    </row>
    <row r="262" spans="7:11" ht="15.75">
      <c r="G262" s="75"/>
      <c r="I262" s="63"/>
      <c r="K262" s="119"/>
    </row>
    <row r="263" ht="15.75">
      <c r="G263" s="75"/>
    </row>
    <row r="264" spans="6:8" ht="15.75">
      <c r="F264" s="63"/>
      <c r="G264" s="75"/>
      <c r="H264" s="119"/>
    </row>
    <row r="265" spans="7:11" ht="15.75">
      <c r="G265" s="75"/>
      <c r="I265" s="63"/>
      <c r="K265" s="119"/>
    </row>
    <row r="266" ht="15.75">
      <c r="G266" s="75"/>
    </row>
    <row r="267" ht="15.75">
      <c r="G267" s="75"/>
    </row>
    <row r="268" ht="15.75">
      <c r="G268" s="75"/>
    </row>
    <row r="269" ht="15.75">
      <c r="G269" s="75"/>
    </row>
    <row r="270" ht="15.75">
      <c r="G270" s="75"/>
    </row>
    <row r="271" ht="15.75">
      <c r="G271" s="75"/>
    </row>
    <row r="272" ht="15.75">
      <c r="G272" s="75"/>
    </row>
    <row r="273" ht="15.75">
      <c r="G273" s="75"/>
    </row>
    <row r="274" ht="15.75">
      <c r="G274" s="75"/>
    </row>
    <row r="275" ht="15.75">
      <c r="G275" s="75"/>
    </row>
    <row r="276" ht="15.75">
      <c r="G276" s="75"/>
    </row>
    <row r="277" ht="15.75">
      <c r="G277" s="75"/>
    </row>
    <row r="278" ht="15.75">
      <c r="G278" s="75"/>
    </row>
    <row r="279" ht="15.75">
      <c r="G279" s="75"/>
    </row>
    <row r="280" ht="15.75">
      <c r="G280" s="75"/>
    </row>
    <row r="281" ht="15.75">
      <c r="G281" s="75"/>
    </row>
    <row r="282" ht="15.75">
      <c r="G282" s="75"/>
    </row>
    <row r="283" ht="15.75">
      <c r="G283" s="75"/>
    </row>
    <row r="284" ht="15.75">
      <c r="G284" s="75"/>
    </row>
    <row r="285" ht="15.75">
      <c r="G285" s="75"/>
    </row>
    <row r="286" ht="15.75">
      <c r="G286" s="75"/>
    </row>
    <row r="287" ht="15.75">
      <c r="G287" s="75"/>
    </row>
    <row r="288" ht="15.75">
      <c r="G288" s="75"/>
    </row>
    <row r="289" ht="15.75">
      <c r="G289" s="75"/>
    </row>
    <row r="290" ht="15.75">
      <c r="G290" s="75"/>
    </row>
    <row r="291" ht="15.75">
      <c r="G291" s="75"/>
    </row>
    <row r="292" ht="15.75">
      <c r="G292" s="75"/>
    </row>
    <row r="293" ht="15.75">
      <c r="G293" s="75"/>
    </row>
    <row r="294" ht="15.75">
      <c r="G294" s="75"/>
    </row>
    <row r="295" ht="15.75">
      <c r="G295" s="75"/>
    </row>
    <row r="296" ht="15.75">
      <c r="G296" s="75"/>
    </row>
    <row r="297" ht="15.75">
      <c r="G297" s="75"/>
    </row>
    <row r="298" ht="15.75">
      <c r="G298" s="75"/>
    </row>
    <row r="299" ht="15.75">
      <c r="G299" s="75"/>
    </row>
    <row r="300" ht="15.75">
      <c r="G300" s="75"/>
    </row>
    <row r="301" ht="15.75">
      <c r="G301" s="75"/>
    </row>
    <row r="302" ht="15.75">
      <c r="G302" s="75"/>
    </row>
    <row r="303" ht="15.75">
      <c r="G303" s="75"/>
    </row>
    <row r="304" ht="15.75">
      <c r="G304" s="75"/>
    </row>
    <row r="305" ht="15.75">
      <c r="G305" s="75"/>
    </row>
    <row r="306" ht="15.75">
      <c r="G306" s="75"/>
    </row>
    <row r="307" ht="15.75">
      <c r="G307" s="75"/>
    </row>
    <row r="308" ht="15.75">
      <c r="G308" s="75"/>
    </row>
    <row r="309" ht="15.75">
      <c r="G309" s="75"/>
    </row>
    <row r="310" ht="15.75">
      <c r="G310" s="75"/>
    </row>
    <row r="311" ht="15.75">
      <c r="G311" s="75"/>
    </row>
    <row r="312" ht="15.75">
      <c r="G312" s="75"/>
    </row>
    <row r="313" ht="15.75">
      <c r="G313" s="75"/>
    </row>
    <row r="314" ht="15.75">
      <c r="G314" s="75"/>
    </row>
    <row r="315" ht="15.75">
      <c r="G315" s="75"/>
    </row>
    <row r="316" ht="15.75">
      <c r="G316" s="75"/>
    </row>
    <row r="317" ht="15.75">
      <c r="G317" s="75"/>
    </row>
    <row r="318" ht="15.75">
      <c r="G318" s="75"/>
    </row>
    <row r="319" ht="15.75">
      <c r="G319" s="75"/>
    </row>
    <row r="320" ht="15.75">
      <c r="G320" s="75"/>
    </row>
    <row r="321" ht="15.75">
      <c r="G321" s="75"/>
    </row>
    <row r="322" ht="15.75">
      <c r="G322" s="75"/>
    </row>
    <row r="323" ht="15.75">
      <c r="G323" s="75"/>
    </row>
    <row r="324" ht="15.75">
      <c r="G324" s="75"/>
    </row>
    <row r="325" ht="15.75">
      <c r="G325" s="75"/>
    </row>
    <row r="326" ht="15.75">
      <c r="G326" s="75"/>
    </row>
    <row r="327" ht="15.75">
      <c r="G327" s="75"/>
    </row>
    <row r="328" ht="15.75">
      <c r="G328" s="75"/>
    </row>
    <row r="329" ht="15.75">
      <c r="G329" s="75"/>
    </row>
    <row r="330" ht="15.75">
      <c r="G330" s="75"/>
    </row>
    <row r="331" ht="15.75">
      <c r="G331" s="75"/>
    </row>
    <row r="332" ht="15.75">
      <c r="G332" s="75"/>
    </row>
    <row r="333" ht="15.75">
      <c r="G333" s="75"/>
    </row>
    <row r="334" ht="15.75">
      <c r="G334" s="75"/>
    </row>
    <row r="335" ht="15.75">
      <c r="G335" s="75"/>
    </row>
    <row r="336" ht="15.75">
      <c r="G336" s="75"/>
    </row>
    <row r="337" ht="15.75">
      <c r="G337" s="75"/>
    </row>
    <row r="338" ht="15.75">
      <c r="G338" s="75"/>
    </row>
    <row r="339" ht="15.75">
      <c r="G339" s="75"/>
    </row>
    <row r="340" ht="15.75">
      <c r="G340" s="75"/>
    </row>
    <row r="341" ht="15.75">
      <c r="G341" s="75"/>
    </row>
    <row r="342" ht="15.75">
      <c r="G342" s="75"/>
    </row>
    <row r="343" ht="15.75">
      <c r="G343" s="75"/>
    </row>
    <row r="344" ht="15.75">
      <c r="G344" s="75"/>
    </row>
    <row r="345" ht="15.75">
      <c r="G345" s="75"/>
    </row>
    <row r="346" ht="15.75">
      <c r="G346" s="75"/>
    </row>
    <row r="347" ht="15.75">
      <c r="G347" s="75"/>
    </row>
    <row r="348" ht="15.75">
      <c r="G348" s="75"/>
    </row>
    <row r="349" ht="15.75">
      <c r="G349" s="75"/>
    </row>
    <row r="350" ht="15.75">
      <c r="G350" s="75"/>
    </row>
    <row r="351" ht="15.75">
      <c r="G351" s="75"/>
    </row>
    <row r="352" ht="15.75">
      <c r="G352" s="75"/>
    </row>
    <row r="353" ht="15.75">
      <c r="G353" s="75"/>
    </row>
    <row r="354" ht="15.75">
      <c r="G354" s="75"/>
    </row>
    <row r="355" ht="15.75">
      <c r="G355" s="75"/>
    </row>
    <row r="356" ht="15.75">
      <c r="G356" s="75"/>
    </row>
    <row r="357" ht="15.75">
      <c r="G357" s="75"/>
    </row>
    <row r="358" ht="15.75">
      <c r="G358" s="75"/>
    </row>
    <row r="359" ht="15.75">
      <c r="G359" s="75"/>
    </row>
    <row r="360" ht="15.75">
      <c r="G360" s="75"/>
    </row>
    <row r="361" ht="15.75">
      <c r="G361" s="75"/>
    </row>
    <row r="362" ht="15.75">
      <c r="G362" s="75"/>
    </row>
    <row r="363" ht="15.75">
      <c r="G363" s="75"/>
    </row>
    <row r="364" ht="15.75">
      <c r="G364" s="75"/>
    </row>
    <row r="365" ht="15.75">
      <c r="G365" s="75"/>
    </row>
    <row r="366" ht="15.75">
      <c r="G366" s="75"/>
    </row>
    <row r="367" ht="15.75">
      <c r="G367" s="75"/>
    </row>
    <row r="368" ht="15.75">
      <c r="G368" s="75"/>
    </row>
    <row r="369" ht="15.75">
      <c r="G369" s="75"/>
    </row>
    <row r="370" ht="15.75">
      <c r="G370" s="75"/>
    </row>
    <row r="371" ht="15.75">
      <c r="G371" s="75"/>
    </row>
    <row r="372" ht="15.75">
      <c r="G372" s="75"/>
    </row>
    <row r="373" ht="15.75">
      <c r="G373" s="75"/>
    </row>
    <row r="374" ht="15.75">
      <c r="G374" s="75"/>
    </row>
    <row r="375" ht="15.75">
      <c r="G375" s="75"/>
    </row>
    <row r="376" ht="15.75">
      <c r="G376" s="75"/>
    </row>
    <row r="377" ht="15.75">
      <c r="G377" s="75"/>
    </row>
    <row r="378" ht="15.75">
      <c r="G378" s="75"/>
    </row>
    <row r="379" ht="15.75">
      <c r="G379" s="75"/>
    </row>
    <row r="380" ht="15.75">
      <c r="G380" s="75"/>
    </row>
    <row r="381" ht="15.75">
      <c r="G381" s="75"/>
    </row>
    <row r="382" ht="15.75">
      <c r="G382" s="75"/>
    </row>
    <row r="383" ht="15.75">
      <c r="G383" s="75"/>
    </row>
    <row r="384" ht="15.75">
      <c r="G384" s="75"/>
    </row>
    <row r="385" ht="15.75">
      <c r="G385" s="75"/>
    </row>
    <row r="386" ht="15.75">
      <c r="G386" s="75"/>
    </row>
    <row r="387" ht="15.75">
      <c r="G387" s="75"/>
    </row>
    <row r="388" ht="15.75">
      <c r="G388" s="75"/>
    </row>
    <row r="389" ht="15.75">
      <c r="G389" s="75"/>
    </row>
    <row r="390" ht="15.75">
      <c r="G390" s="75"/>
    </row>
    <row r="391" ht="15.75">
      <c r="G391" s="75"/>
    </row>
    <row r="392" ht="15.75">
      <c r="G392" s="75"/>
    </row>
    <row r="393" ht="15.75">
      <c r="G393" s="75"/>
    </row>
    <row r="394" ht="15.75">
      <c r="G394" s="75"/>
    </row>
  </sheetData>
  <sheetProtection/>
  <mergeCells count="16">
    <mergeCell ref="A10:A11"/>
    <mergeCell ref="E10:E11"/>
    <mergeCell ref="D10:D11"/>
    <mergeCell ref="I3:L3"/>
    <mergeCell ref="A3:C3"/>
    <mergeCell ref="I4:L4"/>
    <mergeCell ref="A8:L8"/>
    <mergeCell ref="A6:L6"/>
    <mergeCell ref="A7:L7"/>
    <mergeCell ref="C10:C11"/>
    <mergeCell ref="B10:B11"/>
    <mergeCell ref="I10:J10"/>
    <mergeCell ref="L10:L11"/>
    <mergeCell ref="K10:K11"/>
    <mergeCell ref="H10:H11"/>
    <mergeCell ref="F10:G10"/>
  </mergeCells>
  <printOptions horizontalCentered="1"/>
  <pageMargins left="0.1968503937007874" right="0.1968503937007874" top="0.5118110236220472" bottom="0.35433070866141736" header="0.31496062992125984" footer="0"/>
  <pageSetup firstPageNumber="233" useFirstPageNumber="1" fitToHeight="0" fitToWidth="7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Ewa Wypych</cp:lastModifiedBy>
  <cp:lastPrinted>2011-03-28T08:50:50Z</cp:lastPrinted>
  <dcterms:created xsi:type="dcterms:W3CDTF">2003-11-13T08:19:56Z</dcterms:created>
  <dcterms:modified xsi:type="dcterms:W3CDTF">2011-03-28T09:10:34Z</dcterms:modified>
  <cp:category/>
  <cp:version/>
  <cp:contentType/>
  <cp:contentStatus/>
</cp:coreProperties>
</file>