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301" activeTab="0"/>
  </bookViews>
  <sheets>
    <sheet name="UE" sheetId="1" r:id="rId1"/>
    <sheet name="9" sheetId="2" r:id="rId2"/>
    <sheet name="7,8" sheetId="3" r:id="rId3"/>
  </sheets>
  <definedNames>
    <definedName name="_xlnm.Print_Area" localSheetId="0">'UE'!$A$1:$K$833</definedName>
    <definedName name="_xlnm.Print_Titles" localSheetId="0">'UE'!$8:$9</definedName>
  </definedNames>
  <calcPr fullCalcOnLoad="1"/>
</workbook>
</file>

<file path=xl/sharedStrings.xml><?xml version="1.0" encoding="utf-8"?>
<sst xmlns="http://schemas.openxmlformats.org/spreadsheetml/2006/main" count="1503" uniqueCount="274">
  <si>
    <t>Lp.</t>
  </si>
  <si>
    <t>Projekt</t>
  </si>
  <si>
    <t>Program:</t>
  </si>
  <si>
    <t>Priorytet:</t>
  </si>
  <si>
    <t>Działanie:</t>
  </si>
  <si>
    <t>Projekt:</t>
  </si>
  <si>
    <t>Ogółem wydatki:</t>
  </si>
  <si>
    <t xml:space="preserve">Wydatki na programy i projekty realizowane ze środków </t>
  </si>
  <si>
    <t>Dział</t>
  </si>
  <si>
    <t>Rozdział</t>
  </si>
  <si>
    <t>(1)</t>
  </si>
  <si>
    <t>(2)</t>
  </si>
  <si>
    <t>(3)</t>
  </si>
  <si>
    <t>(4)</t>
  </si>
  <si>
    <t>(5)</t>
  </si>
  <si>
    <t>(6)</t>
  </si>
  <si>
    <t>(7)</t>
  </si>
  <si>
    <t>(8)</t>
  </si>
  <si>
    <t>A</t>
  </si>
  <si>
    <t>I.</t>
  </si>
  <si>
    <t>1.</t>
  </si>
  <si>
    <t>Miasto  Kielce</t>
  </si>
  <si>
    <t>w zł</t>
  </si>
  <si>
    <t>-</t>
  </si>
  <si>
    <t>2.</t>
  </si>
  <si>
    <t>3.</t>
  </si>
  <si>
    <t>"BiznesStarter - I edycja konkursu na najlepszy biznes plan"</t>
  </si>
  <si>
    <t>4.</t>
  </si>
  <si>
    <t>Program Operacyjny Kapitał Ludzki</t>
  </si>
  <si>
    <t>Priorytet VII: Promocja integracji społecznej</t>
  </si>
  <si>
    <t>Działanie 7.1: Rozwój i upowszechnienie aktywnej integracji</t>
  </si>
  <si>
    <t>"Działanie szansą na przyszłość"</t>
  </si>
  <si>
    <t>- środki z budżetu miasta</t>
  </si>
  <si>
    <t>- środki wymienione w art. 5 ust. 1 pkt 2 i 3 u.f.p.</t>
  </si>
  <si>
    <t>5.</t>
  </si>
  <si>
    <t>Priorytet VI: Rynek pracy otwarty dla wszystkich</t>
  </si>
  <si>
    <t>6.</t>
  </si>
  <si>
    <t>7.</t>
  </si>
  <si>
    <t>Priorytet IX: Rozwój wykształcenia i kompetencji w regionach</t>
  </si>
  <si>
    <t>8.</t>
  </si>
  <si>
    <t>9.</t>
  </si>
  <si>
    <t>Regionalny Program Operacyjny Województwa Świętokrzyskiego</t>
  </si>
  <si>
    <t>Priorytet I: Nowoczesna Gospodarka</t>
  </si>
  <si>
    <t>Działanie 1.3: Wspieranie innowacji</t>
  </si>
  <si>
    <t>Działanie 2.3: Promocja gospodarcza i turystyczna regionu</t>
  </si>
  <si>
    <t>"Geopark Kielce - przebudowa Amfiteatru Kadzielnia"</t>
  </si>
  <si>
    <t>II.</t>
  </si>
  <si>
    <t>10.</t>
  </si>
  <si>
    <t>11.</t>
  </si>
  <si>
    <t>"Astronom - w poszukiwaniu gwiazd przedsiębiorczości akademickiej"</t>
  </si>
  <si>
    <t>12.</t>
  </si>
  <si>
    <t>13.</t>
  </si>
  <si>
    <t>14.</t>
  </si>
  <si>
    <t>15.</t>
  </si>
  <si>
    <t>- kredyty, pożyczki, obligacje</t>
  </si>
  <si>
    <t>- dotacje i środki pochodzące z innych źródeł</t>
  </si>
  <si>
    <t>Program Operacyjny Rozwój Polski Wschodniej 2007-2013</t>
  </si>
  <si>
    <t>Działanie III.1: Systemy miejskiego transportu zbiorowego</t>
  </si>
  <si>
    <t>Oś priorytetowa III: Wojewódzkie ośrodki wzrostu</t>
  </si>
  <si>
    <t>Działanie 8.2: Transfer wiedzy</t>
  </si>
  <si>
    <t>Priorytet VIII: Regionalne kadry gospodarki</t>
  </si>
  <si>
    <t>URBACT II</t>
  </si>
  <si>
    <t>Cel 3: Europejska Współpraca Terytorialna</t>
  </si>
  <si>
    <t>Priorytet 2: Atrakcyjne i spójne miasta</t>
  </si>
  <si>
    <t>"Rola miast w zintegrowanym rozwoju regionalnym"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</si>
  <si>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</si>
  <si>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</si>
  <si>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</si>
  <si>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</si>
  <si>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</si>
  <si>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</si>
  <si>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</si>
  <si>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</si>
  <si>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</si>
  <si>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</si>
  <si>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</si>
  <si>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</si>
  <si>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</si>
  <si>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</si>
  <si>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"MIM: MYŚLISZ I MOŻESZ - aktywna matematyka dla klas I-III"</t>
  </si>
  <si>
    <t>"Mogę więcej"</t>
  </si>
  <si>
    <t>"Centrum Wsparcia i Integracji Dzieci i Młodzieży"</t>
  </si>
  <si>
    <t>"Rozwój kompetencji językowych uczniów z uszkodzonym słuchem"</t>
  </si>
  <si>
    <t>"Przedszkole dla Mnie i dla Ciebie - Bajkowe Królestwo"</t>
  </si>
  <si>
    <t>"Matematyka dla Kopernika"</t>
  </si>
  <si>
    <t>"Matematyka - nie chcę, ale muszę"</t>
  </si>
  <si>
    <t>"Pracownie marzeń"</t>
  </si>
  <si>
    <t>"Podniesienie kluczowych kompetencji uczniów szkoły zawodowej"</t>
  </si>
  <si>
    <t>"Budowa infrastruktury Kieleckiego Parku Technologicznego"</t>
  </si>
  <si>
    <t>pochodzących z budżetu Unii Europejskiej oraz innych źródeł zagranicznych, niepodlegających zwrotowi</t>
  </si>
  <si>
    <t>Wydział Projektów Strukturalnych i Strategii Miasta</t>
  </si>
  <si>
    <t>Oś priorytetowa I: Nowoczesna Gospodarka</t>
  </si>
  <si>
    <t>Promocja i Współpraca, Komponent Promocja</t>
  </si>
  <si>
    <t>"Tworzenie i rozwój sieci współpracy Centrów Obsługi Inwestora"</t>
  </si>
  <si>
    <t>Miejski Ośrodek Pomocy Rodzinie</t>
  </si>
  <si>
    <t>Wartość dla klasyfikacji:</t>
  </si>
  <si>
    <t>Program Operacyjny Innowacyjna Gospodarka</t>
  </si>
  <si>
    <t>Działanie 8.3: Przeciwdziałanie wykluczeniu cyfrowemu e-inclusion</t>
  </si>
  <si>
    <t>"Świat w moim domu"</t>
  </si>
  <si>
    <t>Miejski Urząd Pracy</t>
  </si>
  <si>
    <t>Wydział Edukacji, Kultury i Sportu</t>
  </si>
  <si>
    <t>"Poszukiwany, Poszukiwana"</t>
  </si>
  <si>
    <t>Wartość projektu:</t>
  </si>
  <si>
    <t>- środki inne</t>
  </si>
  <si>
    <t>Działanie 9.2: Podniesienie atrakcyjności i jakości szkolnictwa zawodowego</t>
  </si>
  <si>
    <t>"Promocja Kielc i regionu świętokrzyskiego poprzez sztukę festiwalową"</t>
  </si>
  <si>
    <t>Program Uczenie Się Przez Całe Życie</t>
  </si>
  <si>
    <t>Comenius</t>
  </si>
  <si>
    <t>Partnerski Projekt Comeniusa</t>
  </si>
  <si>
    <t>"Energia pochodzi z nieba … ale i z piekła trochę też"</t>
  </si>
  <si>
    <t>"Jeśli chcesz zobaczyć piękno świata, najpierw musisz je dostrzec w sobie"</t>
  </si>
  <si>
    <t>"Odżywianie poprzez wieki"</t>
  </si>
  <si>
    <t>"Piknik polsko-włoski - poznajemy osobowości naszych regionów"</t>
  </si>
  <si>
    <t>"Wizyta przygotowawcza"</t>
  </si>
  <si>
    <t>Leonardo Da Vinci</t>
  </si>
  <si>
    <t>Projekt Mobilności Leonardo Da Vinci</t>
  </si>
  <si>
    <t>"Własna firma handlowa na przykładzie brytyjskim"</t>
  </si>
  <si>
    <t>"Funkcjonowanie hoteli brytyjskich"</t>
  </si>
  <si>
    <t>"School Wire Broadcasting Centre"</t>
  </si>
  <si>
    <t>Projekt Partnerski Leonardo Da Vinci</t>
  </si>
  <si>
    <t>Polsko-Niemiecka Współpraca Młodzieży</t>
  </si>
  <si>
    <t>"Walory ekologiczne Kielc i okolic - rezerwaty i pomniki przyrody"</t>
  </si>
  <si>
    <t>Kielecki Park Technologiczny</t>
  </si>
  <si>
    <t>Wydatki bieżące ogółem:</t>
  </si>
  <si>
    <t>Wydatki inwestycyjne ogółem:</t>
  </si>
  <si>
    <t>Miejski Zarząd Dróg</t>
  </si>
  <si>
    <t>"Przebudowa ul. Chęcińskiej od ul. Karczówkowskiej do ul. Krakowskiej"</t>
  </si>
  <si>
    <t>Oś priorytetowa 6. Wzmocnienie ośrodków miejskich i rewitalizacja małych miast</t>
  </si>
  <si>
    <t>Działanie 6.2: Wsparcie oraz promocja przedsiębiorczosci i samozatrudnienia</t>
  </si>
  <si>
    <t>"KAPITAŁ KARIERY - Kluczowe kompetencje kluczem do lepszej przyszłości"</t>
  </si>
  <si>
    <t>Zakład Obsługi i Informatyki Urzędu Miasta</t>
  </si>
  <si>
    <t>Działanie 2.2: Budowa infrastruktury społeczeństwa informacyjnego</t>
  </si>
  <si>
    <t>Zarząd Transportu Miejskiego w Kielcach</t>
  </si>
  <si>
    <t>Geopark Kielce</t>
  </si>
  <si>
    <t>Oś priorytetowa 6: Polska Gospodarka na rynku międzynarodowym</t>
  </si>
  <si>
    <t>Działanie 6.4: Inwestycje w produkty turystyczne o znaczeniu ponadregionalnym</t>
  </si>
  <si>
    <t>"Geopark Kielce - Centrum Geoedukacji"</t>
  </si>
  <si>
    <t>- środki własne Miasta</t>
  </si>
  <si>
    <t>niepelnosprawnych intelektualnie"</t>
  </si>
  <si>
    <t xml:space="preserve">zawodowego - kształtowanie umiejętności i kompetencji zawodowych osób </t>
  </si>
  <si>
    <t>"Doskonalenie zawodowe szansą większej konkurencyjności na rynku pracy"</t>
  </si>
  <si>
    <t>"Nowoczesne formy w rękodzielnictwie oraz promocja specjalnego szkolnictwa</t>
  </si>
  <si>
    <t>Oś priorytetowa 3. Podniesienie jakości systemu komunikacyjnego regionu</t>
  </si>
  <si>
    <t>Działanie 6.1: Wzmocnienie regionalnych i sub-regionalnych ośrodków wzrostu</t>
  </si>
  <si>
    <t>Źródło finansowania</t>
  </si>
  <si>
    <t>Planowane wydatki                      po zmianach                          na 31.12.2010r.</t>
  </si>
  <si>
    <t>Wydatki                       na dzień           31.12.2010r.</t>
  </si>
  <si>
    <t>(9)</t>
  </si>
  <si>
    <t>%               8:7</t>
  </si>
  <si>
    <t>Plan                       na początek                       roku</t>
  </si>
  <si>
    <t>"Możliwości - Umiejętności - Praca dla Kielczan"</t>
  </si>
  <si>
    <t>"Szkolny Klub Utalentowanych Ludzi"</t>
  </si>
  <si>
    <t>"Europejskie standardy wiedzy i umiejętności w społeczeństwie</t>
  </si>
  <si>
    <t>informacyjnym"</t>
  </si>
  <si>
    <t>rynku pracy"</t>
  </si>
  <si>
    <t>Działanie 9.4: Wysoko wykwalifikowane kadry systemu oświaty</t>
  </si>
  <si>
    <t>"Nauczyciel mówi po angielsku - kurs doskonalający"</t>
  </si>
  <si>
    <t>"Kurs AutoCADa dla nauczycieli kształcenia zawodowego"</t>
  </si>
  <si>
    <t>"Szkolne labolatorium ochrony środowiska na miarę XXI wieku"</t>
  </si>
  <si>
    <t>"Mój zawód przyszłości"</t>
  </si>
  <si>
    <t>"ZSE szkołą zawodowych kompetencji"</t>
  </si>
  <si>
    <t>30.</t>
  </si>
  <si>
    <t>31.</t>
  </si>
  <si>
    <t>32.</t>
  </si>
  <si>
    <t>"Eurogames. Games connecting Europe"</t>
  </si>
  <si>
    <t>33.</t>
  </si>
  <si>
    <t>"Sensing.Europe"</t>
  </si>
  <si>
    <t>"Words that brings us together - languages and creativity"</t>
  </si>
  <si>
    <t>34.</t>
  </si>
  <si>
    <t>35.</t>
  </si>
  <si>
    <t>36.</t>
  </si>
  <si>
    <t>37.</t>
  </si>
  <si>
    <t>"Ochrona środowiska w Unii Europejskiej na przykładzie brytyjskim"</t>
  </si>
  <si>
    <t>38.</t>
  </si>
  <si>
    <t>"Wizyty przygotowawcze"</t>
  </si>
  <si>
    <t>39.</t>
  </si>
  <si>
    <t>"Europejskie standardykształcenia zawodowego - system brytyjski"</t>
  </si>
  <si>
    <t>40.</t>
  </si>
  <si>
    <t>"promocja i reklama warunkiem sukcesu firmy"</t>
  </si>
  <si>
    <t>41.</t>
  </si>
  <si>
    <t>42.</t>
  </si>
  <si>
    <t>"Perspektywy RSI Świętokrzyskie (II etap)"</t>
  </si>
  <si>
    <t>"Rozbudowa ul. Ściegiennego w ciągu drogi krajowej Nr 73 w Kielcach"</t>
  </si>
  <si>
    <t>Oś Priorytetowa 2: Wsparcie innowacyjności, budowa społeczeństwa</t>
  </si>
  <si>
    <t>informacyjnego oraz wzrost potencjału inwestycyjnego regionu</t>
  </si>
  <si>
    <t xml:space="preserve">"E-Świętokrzyskie - budowa sieci światłowodowej wraz z urządzeniami </t>
  </si>
  <si>
    <t>na terenie Miasta Kielce"</t>
  </si>
  <si>
    <t>"E-Świętokrzyskie Budowa Systemu Informacji Przestrzennej</t>
  </si>
  <si>
    <t>Województwa Świętokrzyskiego"</t>
  </si>
  <si>
    <t>Priorytet VIII: Społeczeństwo informacyjne - zwiększenie innowacyjności</t>
  </si>
  <si>
    <t>gospodarki</t>
  </si>
  <si>
    <t>Działanie 6.2: Wsparcie oraz promocja przedsiębiorczości  i samozatrudnienia</t>
  </si>
  <si>
    <t>jakości usług edukacyjnych świadczonych w systemie oświaty</t>
  </si>
  <si>
    <t>Działanie 9.1: Wyrównywanie szans edukacyjnych i zapewnienie wysokiej</t>
  </si>
  <si>
    <t>"Jestem przedsiębiorczy - mam firmę. Aktywizacja gospodarcza  mieszkańców</t>
  </si>
  <si>
    <t>KOM"</t>
  </si>
  <si>
    <t>"Rozwój systemu komunikacji publicznej w Kieleckim Obszarze Metropolitalnym"</t>
  </si>
  <si>
    <t>zawodowej w regionie</t>
  </si>
  <si>
    <t xml:space="preserve">Działanie 6.1: poprawa dostępu do zatrudnienia oraz wspieranie aktywności </t>
  </si>
  <si>
    <t xml:space="preserve">społecznej </t>
  </si>
  <si>
    <t>Działanie 7.2: Przeciwdziałanie wykluczeniu i wzmocnienie sektora ekonomii</t>
  </si>
  <si>
    <t>"Środowiskowy Klub Integracji dla Osób z Niepełnosprawnością Intelektualną</t>
  </si>
  <si>
    <t>aktywizację, uspołecznienie, integrację, trening pracy"</t>
  </si>
  <si>
    <t xml:space="preserve"> przy SOSW Nr 1 w Kielcach 'Strefa nieutraconego rozwoju' - szansa na </t>
  </si>
  <si>
    <t xml:space="preserve">Działanie 9.1: Wyrównywanie szans edukacyjnych i zapewnienie wysokiej </t>
  </si>
  <si>
    <t>uczniów"</t>
  </si>
  <si>
    <t>"Im więcej wiem, tym więcej osiągnę - zajęcia pozalekcyjne szansą na sukces</t>
  </si>
  <si>
    <t>"WIEDZA DROGĄ DO SUKCESU. Rozszerzenie oferty edukacyjnej szkoły</t>
  </si>
  <si>
    <t xml:space="preserve">poprzez doradztwo zawodowe i podwyższenie jakości kształcenia </t>
  </si>
  <si>
    <t>z wykorzystaniem ICT"</t>
  </si>
  <si>
    <t>"Nowoczesny Absolwent. Rozwijanie kompetencji kluczowych, wyrównywanie</t>
  </si>
  <si>
    <t xml:space="preserve"> szans edukacyjnych w ramach Programu Operacyjnego Kapitał Ludzki"</t>
  </si>
  <si>
    <t>"Dostosowanie kompetencji zawodowych przyszłych absolwentów do potrzeb</t>
  </si>
  <si>
    <t>zawodowego - kształtowanie umiejętności i kompetencji zawodowych osób</t>
  </si>
  <si>
    <t>zawodowego"</t>
  </si>
  <si>
    <t>"Wysokie kwalifikacje przyszłych absolwentów szkoły gwarancją sukcesu</t>
  </si>
  <si>
    <t>"Rozwój systemu komunikacji publicznej w Kieleckim Obszarze Metropolitalnym</t>
  </si>
  <si>
    <t>- budowa węzła drogowego u zbiegu ulic: Żelazna, 1 Maja, Zagnańska wraz</t>
  </si>
  <si>
    <t>z przebudową Ronda im. Gustawa Herlinga Grudzińskiego"</t>
  </si>
  <si>
    <t>- budowa pętli i zatok autobusowych"</t>
  </si>
  <si>
    <t>miasta (rejon Targów ielce)"</t>
  </si>
  <si>
    <t>- budowa ulic usprawniających obsługę komunikacyjną w zachodniej części</t>
  </si>
  <si>
    <t>Działanie 3.1: Rozwój nowoczesnej infrastruktury komunikacyjnej o znaczeniu</t>
  </si>
  <si>
    <t xml:space="preserve">regionalnym i ponadregionalnym </t>
  </si>
  <si>
    <t>"Budowa drogi gminnej, przecznicy ul. Kusocińskiego dla obsługi Oddziału</t>
  </si>
  <si>
    <t>Wojewódzkiego Szpitala Zespolonego oraz Archiwum Państwowego w Kielcach"</t>
  </si>
  <si>
    <t>"Przebudowa i rozbudowa drogi wojewódzkiej nr 762 na odcinku od granicy</t>
  </si>
  <si>
    <t>miasta do ul. Karczówkowskiej w Kielcach (ul. Krakowska i ul. Armii Krajowej)"</t>
  </si>
  <si>
    <t>"Rozbudowa ulic usprawniających powiązania komunikacyjne miasta Kielce</t>
  </si>
  <si>
    <t xml:space="preserve">- rozbudowa ul. 1 Maja wraz z budową Mostu Herbskiego (po uprzedniej </t>
  </si>
  <si>
    <t>rozbiórce) oraz rozbudową skrzyżowań i przyległych ulic"</t>
  </si>
  <si>
    <t>- Rozbudowa ul. Zagórskiej na odcinku od ul. Szczecińskiej do ul. Prostej"</t>
  </si>
  <si>
    <t>- Rozbudowa ul. Wikaryjskiej na odcinku od drogi krajowej nr 74 do ul. Prostej"</t>
  </si>
  <si>
    <t>od ul. Warszawskiej do Pl. Św. Wojciecha)"</t>
  </si>
  <si>
    <t>"Rewitalizacja Śródmieścia Kielc - budowa ul. Nowosilnicznej (odcinek</t>
  </si>
  <si>
    <t>publicznych - Przebudowa ul. Leśnej"</t>
  </si>
  <si>
    <t>"Rewitalizacja Śródmieścia Kielc - zagospodarowanie miejskich przestrzeni</t>
  </si>
  <si>
    <t>"Rewitalizacja Śródmieścia Kielc - przebudowa płyty Placu Najświętszej Marii</t>
  </si>
  <si>
    <t>Marii Panny) i ul. Kapitulnej"</t>
  </si>
  <si>
    <t>Panny i okolicznych ulic (odcinek od ul. Sienkiewicza do Placu Najświętszej</t>
  </si>
  <si>
    <t>"Budowa węzła drogowego u zbiegu ulic: Armii Krajowej, Żelaznej, Grunwaldzkiej,</t>
  </si>
  <si>
    <t>Żytniej w Kielcach"</t>
  </si>
  <si>
    <t>"Rewitalizacja Śródmieścia Kielc - przygotowanie infrastrukturalne terenu pod</t>
  </si>
  <si>
    <t>śródmiejską zabudowę: obszar w rejonie ul. Piotrkowskiej, ul. Silnicznej</t>
  </si>
  <si>
    <t xml:space="preserve"> i Al. IX Wieków Kielc wraz z przebudową skrzyżowania ul. Nowy Świat </t>
  </si>
  <si>
    <t>z Al. IX Wieków Kielc"</t>
  </si>
  <si>
    <t>publicznych - Przebudowa ul. Planty"</t>
  </si>
  <si>
    <t xml:space="preserve">"Rewitalizacja Śródmieścia Kielc - przebudowa ulic: Wesoła (na odcinku </t>
  </si>
  <si>
    <t>od ul. Sienkiewicza do ul. Seminaryjskiej), Czerwonego Krzyża, Mickiewicza</t>
  </si>
  <si>
    <t>i Św. Leonarda (na odcinku od Rynku do ul. Wesołej)"</t>
  </si>
  <si>
    <t>"Rewitalizacja Śródmieścia Kielc - przebudowa płyty Rynku i okolicznych ulic</t>
  </si>
  <si>
    <t>(na odcinku od ul. Sienkiewicza do Rynku)"</t>
  </si>
  <si>
    <t>"Rewitalizacja Śródmieścia Kielc - przebudowa wnętrza ul. Warszawskiej</t>
  </si>
  <si>
    <t>(odcinek od Al. IX Wieków Kielc do ul. Orlej)"</t>
  </si>
  <si>
    <t>"Rewitalizacja Miasta Kielce - przywrócenie przestrzeni publicznej i otwarcie</t>
  </si>
  <si>
    <t>komunikacyjne historycznego obszaru Stadion-Ogród - otwarcie komunikacyjne</t>
  </si>
  <si>
    <t>obszaru rewitalizowanego"</t>
  </si>
  <si>
    <t xml:space="preserve">"Rozwój systemu komunikacji publicznej w Kieleckim Obszarze Metropolitalnym - </t>
  </si>
  <si>
    <t xml:space="preserve">zakup i montaż elektronicznych tablic informacyjnych i stacjonarnych automatów </t>
  </si>
  <si>
    <t>do sprzedaży biletów"</t>
  </si>
  <si>
    <t xml:space="preserve">zakup 40 szt. autobusów komunikacji miejskiej wraz z automatami mobilnymi </t>
  </si>
  <si>
    <t xml:space="preserve">Działanie 7.2: Przeciwdziałanie wykluczeniu i wzmocnienie sektora ekonomii </t>
  </si>
  <si>
    <t>przy SOSW Nr 1 w Kielcach 'Strefa nieutraconego rozwoju' - szansa na</t>
  </si>
  <si>
    <t xml:space="preserve">Działanie 9.1: Wyrównywanie szans edukacyjnych i zapewnienie wysokiej jakości </t>
  </si>
  <si>
    <t xml:space="preserve">usług edukacyjnych świadczonych w systemie oświaty </t>
  </si>
  <si>
    <t>szans edukacyjnych w ramach Programu Operacyjnego Kapitał Ludzki"</t>
  </si>
  <si>
    <t>Działanie 9.2: Wysoko wykwalifikowane kadry systemu oświaty</t>
  </si>
  <si>
    <t>plan początek</t>
  </si>
  <si>
    <t>plan po zmianach</t>
  </si>
  <si>
    <t>wykonanie</t>
  </si>
  <si>
    <t>Kwota 936.000,00 zł wykazana w "środkach własnych Miasta" stanowi wydatki niekwalifikowane w projekcie</t>
  </si>
  <si>
    <t>W "środkach własnych Miasta" w wysokości 48.215,00 zł znajdują się wydatki niekwalifikowane w wysokości 42.872,00 zł; wykonanie w kwocie 4.779,44 zł dotyczy wyłącznie kosztów kwalifikowanych</t>
  </si>
  <si>
    <t>Kwota 37,00 zł wykazana w "środkach własnych Miasta" stanowi wydatki niekwalifikowane w projekcie</t>
  </si>
  <si>
    <t>Tabela Nr 7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</si>
</sst>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[$-415]d\ mmmm\ yyyy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#,##0.0000000000"/>
    <numFmt numFmtId="179" formatCode="#,##0.00000000000"/>
    <numFmt numFmtId="180" formatCode="#,##0.000000000000"/>
    <numFmt numFmtId="181" formatCode="#,##0.0000000000000"/>
    <numFmt numFmtId="182" formatCode="#,##0.00000000000000"/>
    <numFmt numFmtId="183" formatCode="#,##0.000000000000000"/>
    <numFmt numFmtId="184" formatCode="#,##0.0000000000000000"/>
    <numFmt numFmtId="185" formatCode="#,##0.00000000000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b/>
      <i/>
      <sz val="7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b/>
      <i/>
      <sz val="8.5"/>
      <name val="Arial"/>
      <family val="0"/>
    </font>
    <font>
      <i/>
      <sz val="8.5"/>
      <name val="Arial"/>
      <family val="0"/>
    </font>
    <font>
      <sz val="8.5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perscript"/>
      <sz val="8.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70" fontId="8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170" fontId="9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170" fontId="8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49" fontId="8" fillId="0" borderId="16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170" fontId="8" fillId="0" borderId="1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4" fontId="8" fillId="0" borderId="21" xfId="0" applyNumberFormat="1" applyFont="1" applyBorder="1" applyAlignment="1">
      <alignment vertical="center"/>
    </xf>
    <xf numFmtId="170" fontId="8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170" fontId="10" fillId="0" borderId="14" xfId="0" applyNumberFormat="1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vertical="center"/>
    </xf>
    <xf numFmtId="170" fontId="11" fillId="0" borderId="14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4" fontId="11" fillId="0" borderId="23" xfId="0" applyNumberFormat="1" applyFont="1" applyBorder="1" applyAlignment="1">
      <alignment vertical="center"/>
    </xf>
    <xf numFmtId="170" fontId="11" fillId="0" borderId="2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1" fillId="0" borderId="18" xfId="0" applyNumberFormat="1" applyFont="1" applyBorder="1" applyAlignment="1">
      <alignment vertical="center"/>
    </xf>
    <xf numFmtId="170" fontId="11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4" fontId="9" fillId="33" borderId="14" xfId="0" applyNumberFormat="1" applyFont="1" applyFill="1" applyBorder="1" applyAlignment="1">
      <alignment vertical="center"/>
    </xf>
    <xf numFmtId="170" fontId="9" fillId="33" borderId="14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33" borderId="15" xfId="0" applyFont="1" applyFill="1" applyBorder="1" applyAlignment="1">
      <alignment vertical="center"/>
    </xf>
    <xf numFmtId="49" fontId="8" fillId="33" borderId="15" xfId="0" applyNumberFormat="1" applyFont="1" applyFill="1" applyBorder="1" applyAlignment="1">
      <alignment vertical="center"/>
    </xf>
    <xf numFmtId="4" fontId="8" fillId="33" borderId="14" xfId="0" applyNumberFormat="1" applyFont="1" applyFill="1" applyBorder="1" applyAlignment="1">
      <alignment vertical="center"/>
    </xf>
    <xf numFmtId="170" fontId="8" fillId="33" borderId="14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4" fontId="8" fillId="33" borderId="17" xfId="0" applyNumberFormat="1" applyFont="1" applyFill="1" applyBorder="1" applyAlignment="1">
      <alignment vertical="center"/>
    </xf>
    <xf numFmtId="170" fontId="8" fillId="33" borderId="17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vertical="center"/>
    </xf>
    <xf numFmtId="170" fontId="8" fillId="34" borderId="11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vertical="center"/>
    </xf>
    <xf numFmtId="4" fontId="9" fillId="34" borderId="14" xfId="0" applyNumberFormat="1" applyFont="1" applyFill="1" applyBorder="1" applyAlignment="1">
      <alignment vertical="center"/>
    </xf>
    <xf numFmtId="170" fontId="9" fillId="34" borderId="14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49" fontId="8" fillId="34" borderId="15" xfId="0" applyNumberFormat="1" applyFont="1" applyFill="1" applyBorder="1" applyAlignment="1">
      <alignment vertical="center"/>
    </xf>
    <xf numFmtId="4" fontId="8" fillId="34" borderId="14" xfId="0" applyNumberFormat="1" applyFont="1" applyFill="1" applyBorder="1" applyAlignment="1">
      <alignment vertical="center"/>
    </xf>
    <xf numFmtId="170" fontId="8" fillId="34" borderId="14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7" xfId="0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vertical="center"/>
    </xf>
    <xf numFmtId="170" fontId="8" fillId="34" borderId="17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8" fillId="35" borderId="11" xfId="0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vertical="center"/>
    </xf>
    <xf numFmtId="170" fontId="8" fillId="35" borderId="11" xfId="0" applyNumberFormat="1" applyFont="1" applyFill="1" applyBorder="1" applyAlignment="1">
      <alignment horizontal="center" vertical="center"/>
    </xf>
    <xf numFmtId="4" fontId="8" fillId="35" borderId="0" xfId="0" applyNumberFormat="1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9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4" fontId="9" fillId="35" borderId="14" xfId="0" applyNumberFormat="1" applyFont="1" applyFill="1" applyBorder="1" applyAlignment="1">
      <alignment vertical="center"/>
    </xf>
    <xf numFmtId="170" fontId="9" fillId="35" borderId="14" xfId="0" applyNumberFormat="1" applyFont="1" applyFill="1" applyBorder="1" applyAlignment="1">
      <alignment horizontal="center" vertical="center"/>
    </xf>
    <xf numFmtId="4" fontId="8" fillId="35" borderId="0" xfId="0" applyNumberFormat="1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8" fillId="35" borderId="15" xfId="0" applyFont="1" applyFill="1" applyBorder="1" applyAlignment="1">
      <alignment vertical="center"/>
    </xf>
    <xf numFmtId="49" fontId="8" fillId="35" borderId="15" xfId="0" applyNumberFormat="1" applyFont="1" applyFill="1" applyBorder="1" applyAlignment="1">
      <alignment vertical="center"/>
    </xf>
    <xf numFmtId="4" fontId="8" fillId="35" borderId="14" xfId="0" applyNumberFormat="1" applyFont="1" applyFill="1" applyBorder="1" applyAlignment="1">
      <alignment vertical="center"/>
    </xf>
    <xf numFmtId="170" fontId="8" fillId="35" borderId="14" xfId="0" applyNumberFormat="1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/>
    </xf>
    <xf numFmtId="0" fontId="8" fillId="35" borderId="18" xfId="0" applyFont="1" applyFill="1" applyBorder="1" applyAlignment="1">
      <alignment vertical="center"/>
    </xf>
    <xf numFmtId="0" fontId="8" fillId="35" borderId="17" xfId="0" applyFont="1" applyFill="1" applyBorder="1" applyAlignment="1">
      <alignment horizontal="center" vertical="center"/>
    </xf>
    <xf numFmtId="4" fontId="8" fillId="35" borderId="17" xfId="0" applyNumberFormat="1" applyFont="1" applyFill="1" applyBorder="1" applyAlignment="1">
      <alignment vertical="center"/>
    </xf>
    <xf numFmtId="170" fontId="8" fillId="35" borderId="17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170" fontId="9" fillId="0" borderId="14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170" fontId="8" fillId="0" borderId="14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4" fontId="11" fillId="0" borderId="23" xfId="0" applyNumberFormat="1" applyFont="1" applyBorder="1" applyAlignment="1">
      <alignment vertical="center"/>
    </xf>
    <xf numFmtId="170" fontId="11" fillId="0" borderId="2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170" fontId="11" fillId="0" borderId="14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1" fillId="0" borderId="18" xfId="0" applyNumberFormat="1" applyFont="1" applyBorder="1" applyAlignment="1">
      <alignment vertical="center"/>
    </xf>
    <xf numFmtId="170" fontId="11" fillId="0" borderId="17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vertical="center"/>
    </xf>
    <xf numFmtId="0" fontId="8" fillId="34" borderId="2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4" fontId="8" fillId="0" borderId="18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vertical="center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3" fontId="13" fillId="33" borderId="16" xfId="0" applyNumberFormat="1" applyFont="1" applyFill="1" applyBorder="1" applyAlignment="1">
      <alignment horizontal="left" vertical="center"/>
    </xf>
    <xf numFmtId="3" fontId="14" fillId="33" borderId="16" xfId="0" applyNumberFormat="1" applyFont="1" applyFill="1" applyBorder="1" applyAlignment="1">
      <alignment horizontal="left" vertical="center"/>
    </xf>
    <xf numFmtId="3" fontId="14" fillId="33" borderId="19" xfId="0" applyNumberFormat="1" applyFont="1" applyFill="1" applyBorder="1" applyAlignment="1">
      <alignment horizontal="left" vertical="center"/>
    </xf>
    <xf numFmtId="3" fontId="14" fillId="34" borderId="20" xfId="0" applyNumberFormat="1" applyFont="1" applyFill="1" applyBorder="1" applyAlignment="1">
      <alignment horizontal="left" vertical="center"/>
    </xf>
    <xf numFmtId="3" fontId="13" fillId="34" borderId="16" xfId="0" applyNumberFormat="1" applyFont="1" applyFill="1" applyBorder="1" applyAlignment="1">
      <alignment horizontal="left" vertical="center"/>
    </xf>
    <xf numFmtId="3" fontId="14" fillId="34" borderId="16" xfId="0" applyNumberFormat="1" applyFont="1" applyFill="1" applyBorder="1" applyAlignment="1">
      <alignment horizontal="left" vertical="center"/>
    </xf>
    <xf numFmtId="3" fontId="14" fillId="34" borderId="19" xfId="0" applyNumberFormat="1" applyFont="1" applyFill="1" applyBorder="1" applyAlignment="1">
      <alignment horizontal="left" vertical="center"/>
    </xf>
    <xf numFmtId="3" fontId="14" fillId="35" borderId="20" xfId="0" applyNumberFormat="1" applyFont="1" applyFill="1" applyBorder="1" applyAlignment="1">
      <alignment horizontal="left" vertical="center"/>
    </xf>
    <xf numFmtId="3" fontId="13" fillId="35" borderId="16" xfId="0" applyNumberFormat="1" applyFont="1" applyFill="1" applyBorder="1" applyAlignment="1">
      <alignment horizontal="left" vertical="center"/>
    </xf>
    <xf numFmtId="3" fontId="14" fillId="35" borderId="16" xfId="0" applyNumberFormat="1" applyFont="1" applyFill="1" applyBorder="1" applyAlignment="1">
      <alignment horizontal="left" vertical="center"/>
    </xf>
    <xf numFmtId="3" fontId="14" fillId="35" borderId="19" xfId="0" applyNumberFormat="1" applyFont="1" applyFill="1" applyBorder="1" applyAlignment="1">
      <alignment horizontal="left" vertical="center"/>
    </xf>
    <xf numFmtId="3" fontId="14" fillId="0" borderId="13" xfId="0" applyNumberFormat="1" applyFont="1" applyBorder="1" applyAlignment="1">
      <alignment horizontal="left" vertical="center"/>
    </xf>
    <xf numFmtId="3" fontId="13" fillId="0" borderId="16" xfId="0" applyNumberFormat="1" applyFont="1" applyBorder="1" applyAlignment="1">
      <alignment horizontal="left" vertical="center"/>
    </xf>
    <xf numFmtId="3" fontId="14" fillId="0" borderId="16" xfId="0" applyNumberFormat="1" applyFont="1" applyBorder="1" applyAlignment="1">
      <alignment horizontal="left" vertical="center"/>
    </xf>
    <xf numFmtId="3" fontId="14" fillId="0" borderId="16" xfId="0" applyNumberFormat="1" applyFont="1" applyFill="1" applyBorder="1" applyAlignment="1">
      <alignment horizontal="left" vertical="center"/>
    </xf>
    <xf numFmtId="3" fontId="14" fillId="0" borderId="24" xfId="0" applyNumberFormat="1" applyFont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left" vertical="center"/>
    </xf>
    <xf numFmtId="3" fontId="14" fillId="0" borderId="20" xfId="0" applyNumberFormat="1" applyFont="1" applyBorder="1" applyAlignment="1">
      <alignment horizontal="left" vertical="center"/>
    </xf>
    <xf numFmtId="3" fontId="14" fillId="0" borderId="22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left" vertical="center"/>
    </xf>
    <xf numFmtId="3" fontId="15" fillId="0" borderId="16" xfId="0" applyNumberFormat="1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left" vertical="center"/>
    </xf>
    <xf numFmtId="3" fontId="16" fillId="0" borderId="22" xfId="0" applyNumberFormat="1" applyFont="1" applyBorder="1" applyAlignment="1">
      <alignment horizontal="left" vertical="center"/>
    </xf>
    <xf numFmtId="3" fontId="16" fillId="0" borderId="24" xfId="0" applyNumberFormat="1" applyFont="1" applyBorder="1" applyAlignment="1">
      <alignment horizontal="left" vertical="center"/>
    </xf>
    <xf numFmtId="3" fontId="14" fillId="0" borderId="19" xfId="0" applyNumberFormat="1" applyFont="1" applyBorder="1" applyAlignment="1">
      <alignment horizontal="left" vertical="center"/>
    </xf>
    <xf numFmtId="3" fontId="14" fillId="0" borderId="25" xfId="0" applyNumberFormat="1" applyFont="1" applyBorder="1" applyAlignment="1">
      <alignment horizontal="left" vertical="center"/>
    </xf>
    <xf numFmtId="3" fontId="17" fillId="0" borderId="16" xfId="0" applyNumberFormat="1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/>
    </xf>
    <xf numFmtId="4" fontId="8" fillId="35" borderId="15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vertical="center" wrapText="1"/>
    </xf>
    <xf numFmtId="0" fontId="8" fillId="35" borderId="20" xfId="0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0" fontId="8" fillId="35" borderId="1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9" fontId="8" fillId="0" borderId="16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3" fontId="9" fillId="33" borderId="15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horizontal="right" vertical="center"/>
    </xf>
    <xf numFmtId="3" fontId="8" fillId="33" borderId="15" xfId="0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>
      <alignment horizontal="right" vertical="center"/>
    </xf>
    <xf numFmtId="3" fontId="8" fillId="33" borderId="18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3" fontId="8" fillId="34" borderId="12" xfId="0" applyNumberFormat="1" applyFont="1" applyFill="1" applyBorder="1" applyAlignment="1">
      <alignment vertical="center"/>
    </xf>
    <xf numFmtId="3" fontId="9" fillId="34" borderId="15" xfId="0" applyNumberFormat="1" applyFont="1" applyFill="1" applyBorder="1" applyAlignment="1">
      <alignment horizontal="right" vertical="center"/>
    </xf>
    <xf numFmtId="3" fontId="9" fillId="34" borderId="15" xfId="0" applyNumberFormat="1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horizontal="right" vertical="center"/>
    </xf>
    <xf numFmtId="3" fontId="8" fillId="34" borderId="15" xfId="0" applyNumberFormat="1" applyFont="1" applyFill="1" applyBorder="1" applyAlignment="1">
      <alignment vertical="center"/>
    </xf>
    <xf numFmtId="3" fontId="8" fillId="34" borderId="18" xfId="0" applyNumberFormat="1" applyFont="1" applyFill="1" applyBorder="1" applyAlignment="1">
      <alignment horizontal="right" vertical="center"/>
    </xf>
    <xf numFmtId="3" fontId="8" fillId="34" borderId="18" xfId="0" applyNumberFormat="1" applyFont="1" applyFill="1" applyBorder="1" applyAlignment="1">
      <alignment vertical="center"/>
    </xf>
    <xf numFmtId="3" fontId="8" fillId="35" borderId="12" xfId="0" applyNumberFormat="1" applyFont="1" applyFill="1" applyBorder="1" applyAlignment="1">
      <alignment horizontal="right" vertical="center"/>
    </xf>
    <xf numFmtId="3" fontId="8" fillId="35" borderId="12" xfId="0" applyNumberFormat="1" applyFont="1" applyFill="1" applyBorder="1" applyAlignment="1">
      <alignment vertical="center"/>
    </xf>
    <xf numFmtId="3" fontId="9" fillId="35" borderId="15" xfId="0" applyNumberFormat="1" applyFont="1" applyFill="1" applyBorder="1" applyAlignment="1">
      <alignment horizontal="right" vertical="center"/>
    </xf>
    <xf numFmtId="3" fontId="9" fillId="35" borderId="15" xfId="0" applyNumberFormat="1" applyFont="1" applyFill="1" applyBorder="1" applyAlignment="1">
      <alignment vertical="center"/>
    </xf>
    <xf numFmtId="3" fontId="8" fillId="35" borderId="15" xfId="0" applyNumberFormat="1" applyFont="1" applyFill="1" applyBorder="1" applyAlignment="1">
      <alignment horizontal="right" vertical="center"/>
    </xf>
    <xf numFmtId="3" fontId="8" fillId="35" borderId="15" xfId="0" applyNumberFormat="1" applyFont="1" applyFill="1" applyBorder="1" applyAlignment="1">
      <alignment vertical="center"/>
    </xf>
    <xf numFmtId="3" fontId="8" fillId="35" borderId="18" xfId="0" applyNumberFormat="1" applyFont="1" applyFill="1" applyBorder="1" applyAlignment="1">
      <alignment horizontal="right" vertical="center"/>
    </xf>
    <xf numFmtId="3" fontId="8" fillId="35" borderId="18" xfId="0" applyNumberFormat="1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vertical="center"/>
    </xf>
    <xf numFmtId="3" fontId="8" fillId="35" borderId="11" xfId="0" applyNumberFormat="1" applyFont="1" applyFill="1" applyBorder="1" applyAlignment="1">
      <alignment horizontal="right" vertical="center"/>
    </xf>
    <xf numFmtId="3" fontId="9" fillId="35" borderId="14" xfId="0" applyNumberFormat="1" applyFont="1" applyFill="1" applyBorder="1" applyAlignment="1">
      <alignment horizontal="right" vertical="center"/>
    </xf>
    <xf numFmtId="3" fontId="8" fillId="35" borderId="14" xfId="0" applyNumberFormat="1" applyFont="1" applyFill="1" applyBorder="1" applyAlignment="1">
      <alignment horizontal="right" vertical="center"/>
    </xf>
    <xf numFmtId="3" fontId="8" fillId="35" borderId="17" xfId="0" applyNumberFormat="1" applyFont="1" applyFill="1" applyBorder="1" applyAlignment="1">
      <alignment horizontal="right" vertical="center"/>
    </xf>
    <xf numFmtId="3" fontId="9" fillId="0" borderId="15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vertical="center"/>
    </xf>
    <xf numFmtId="3" fontId="17" fillId="0" borderId="0" xfId="0" applyNumberFormat="1" applyFont="1" applyBorder="1" applyAlignment="1">
      <alignment horizontal="lef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14" fillId="0" borderId="19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horizontal="left" vertical="center"/>
    </xf>
    <xf numFmtId="3" fontId="9" fillId="0" borderId="15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9" fillId="35" borderId="15" xfId="0" applyFont="1" applyFill="1" applyBorder="1" applyAlignment="1">
      <alignment vertical="center"/>
    </xf>
    <xf numFmtId="0" fontId="9" fillId="35" borderId="16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3"/>
  <sheetViews>
    <sheetView tabSelected="1" zoomScale="130" zoomScaleNormal="130" zoomScaleSheetLayoutView="145" zoomScalePageLayoutView="0" workbookViewId="0" topLeftCell="F91">
      <selection activeCell="L3" sqref="L3"/>
    </sheetView>
  </sheetViews>
  <sheetFormatPr defaultColWidth="9.140625" defaultRowHeight="12.75"/>
  <cols>
    <col min="1" max="1" width="3.00390625" style="52" customWidth="1"/>
    <col min="2" max="2" width="7.00390625" style="52" customWidth="1"/>
    <col min="3" max="3" width="56.00390625" style="191" customWidth="1"/>
    <col min="4" max="4" width="3.421875" style="53" customWidth="1"/>
    <col min="5" max="5" width="5.140625" style="53" customWidth="1"/>
    <col min="6" max="6" width="34.28125" style="52" customWidth="1"/>
    <col min="7" max="8" width="9.7109375" style="52" customWidth="1"/>
    <col min="9" max="9" width="1.28515625" style="52" customWidth="1"/>
    <col min="10" max="10" width="11.7109375" style="52" customWidth="1"/>
    <col min="11" max="11" width="4.8515625" style="52" customWidth="1"/>
    <col min="12" max="12" width="12.421875" style="54" bestFit="1" customWidth="1"/>
    <col min="13" max="13" width="9.140625" style="54" customWidth="1"/>
    <col min="14" max="16384" width="9.140625" style="52" customWidth="1"/>
  </cols>
  <sheetData>
    <row r="1" spans="1:10" ht="15.75">
      <c r="A1" s="147" t="s">
        <v>21</v>
      </c>
      <c r="J1" s="52" t="s">
        <v>273</v>
      </c>
    </row>
    <row r="2" ht="15" customHeight="1">
      <c r="A2" s="147"/>
    </row>
    <row r="3" ht="15" customHeight="1">
      <c r="A3" s="147"/>
    </row>
    <row r="4" ht="15" customHeight="1">
      <c r="A4" s="51"/>
    </row>
    <row r="5" spans="1:13" s="51" customFormat="1" ht="15" customHeight="1">
      <c r="A5" s="308" t="s">
        <v>7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56"/>
      <c r="M5" s="56"/>
    </row>
    <row r="6" spans="1:13" s="51" customFormat="1" ht="15" customHeight="1">
      <c r="A6" s="308" t="s">
        <v>89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56"/>
      <c r="M6" s="56"/>
    </row>
    <row r="7" ht="15.75" customHeight="1">
      <c r="K7" s="55" t="s">
        <v>22</v>
      </c>
    </row>
    <row r="8" spans="1:13" s="9" customFormat="1" ht="42.75" customHeight="1">
      <c r="A8" s="5" t="s">
        <v>0</v>
      </c>
      <c r="B8" s="315" t="s">
        <v>1</v>
      </c>
      <c r="C8" s="315"/>
      <c r="D8" s="148" t="s">
        <v>8</v>
      </c>
      <c r="E8" s="148" t="s">
        <v>9</v>
      </c>
      <c r="F8" s="6" t="s">
        <v>144</v>
      </c>
      <c r="G8" s="190" t="s">
        <v>149</v>
      </c>
      <c r="H8" s="317" t="s">
        <v>145</v>
      </c>
      <c r="I8" s="318"/>
      <c r="J8" s="7" t="s">
        <v>146</v>
      </c>
      <c r="K8" s="7" t="s">
        <v>148</v>
      </c>
      <c r="L8" s="8"/>
      <c r="M8" s="8"/>
    </row>
    <row r="9" spans="1:13" s="1" customFormat="1" ht="12" customHeight="1">
      <c r="A9" s="2" t="s">
        <v>10</v>
      </c>
      <c r="B9" s="313" t="s">
        <v>11</v>
      </c>
      <c r="C9" s="314"/>
      <c r="D9" s="2" t="s">
        <v>12</v>
      </c>
      <c r="E9" s="2" t="s">
        <v>13</v>
      </c>
      <c r="F9" s="2" t="s">
        <v>14</v>
      </c>
      <c r="G9" s="187" t="s">
        <v>15</v>
      </c>
      <c r="H9" s="319" t="s">
        <v>16</v>
      </c>
      <c r="I9" s="320"/>
      <c r="J9" s="3" t="s">
        <v>17</v>
      </c>
      <c r="K9" s="2" t="s">
        <v>147</v>
      </c>
      <c r="L9" s="4"/>
      <c r="M9" s="4"/>
    </row>
    <row r="10" spans="1:13" s="58" customFormat="1" ht="1.5" customHeight="1">
      <c r="A10" s="59"/>
      <c r="B10" s="60"/>
      <c r="C10" s="156"/>
      <c r="D10" s="59"/>
      <c r="E10" s="59"/>
      <c r="F10" s="59"/>
      <c r="G10" s="60"/>
      <c r="H10" s="157"/>
      <c r="I10" s="156"/>
      <c r="J10" s="61"/>
      <c r="K10" s="59"/>
      <c r="L10" s="57"/>
      <c r="M10" s="57"/>
    </row>
    <row r="11" spans="1:13" s="68" customFormat="1" ht="10.5" customHeight="1">
      <c r="A11" s="62" t="s">
        <v>18</v>
      </c>
      <c r="B11" s="309" t="s">
        <v>6</v>
      </c>
      <c r="C11" s="310"/>
      <c r="D11" s="63"/>
      <c r="E11" s="63"/>
      <c r="F11" s="64"/>
      <c r="G11" s="208">
        <f>SUM(G12:G15)</f>
        <v>254618986</v>
      </c>
      <c r="H11" s="209">
        <f>SUM(H12:H15)</f>
        <v>118482274</v>
      </c>
      <c r="I11" s="158"/>
      <c r="J11" s="65">
        <f>SUM(J12:J15)</f>
        <v>114874650.46000001</v>
      </c>
      <c r="K11" s="66">
        <f>IF(H11&gt;0,J11/H11*100,"-")</f>
        <v>96.95513647889642</v>
      </c>
      <c r="L11" s="67"/>
      <c r="M11" s="67"/>
    </row>
    <row r="12" spans="1:13" s="68" customFormat="1" ht="10.5" customHeight="1">
      <c r="A12" s="64"/>
      <c r="B12" s="69"/>
      <c r="C12" s="192"/>
      <c r="D12" s="63"/>
      <c r="E12" s="63"/>
      <c r="F12" s="70" t="s">
        <v>137</v>
      </c>
      <c r="G12" s="210">
        <f aca="true" t="shared" si="0" ref="G12:H15">G19+G502</f>
        <v>21060939</v>
      </c>
      <c r="H12" s="211">
        <f t="shared" si="0"/>
        <v>4631403</v>
      </c>
      <c r="I12" s="159"/>
      <c r="J12" s="71">
        <f>J19+J502</f>
        <v>4232369.42</v>
      </c>
      <c r="K12" s="72">
        <f>IF(H12&gt;0,J12/H12*100,"-")</f>
        <v>91.38417494655508</v>
      </c>
      <c r="L12" s="67"/>
      <c r="M12" s="67"/>
    </row>
    <row r="13" spans="1:13" s="68" customFormat="1" ht="10.5" customHeight="1">
      <c r="A13" s="64"/>
      <c r="B13" s="69"/>
      <c r="C13" s="192"/>
      <c r="D13" s="63"/>
      <c r="E13" s="63"/>
      <c r="F13" s="70" t="s">
        <v>33</v>
      </c>
      <c r="G13" s="210">
        <f t="shared" si="0"/>
        <v>162197078</v>
      </c>
      <c r="H13" s="211">
        <f t="shared" si="0"/>
        <v>83110839</v>
      </c>
      <c r="I13" s="159"/>
      <c r="J13" s="71">
        <f>J20+J503</f>
        <v>80383257.72000001</v>
      </c>
      <c r="K13" s="72">
        <f>IF(H13&gt;0,J13/H13*100,"-")</f>
        <v>96.71814012129033</v>
      </c>
      <c r="L13" s="67"/>
      <c r="M13" s="67"/>
    </row>
    <row r="14" spans="1:13" s="68" customFormat="1" ht="10.5" customHeight="1">
      <c r="A14" s="64"/>
      <c r="B14" s="69"/>
      <c r="C14" s="192"/>
      <c r="D14" s="63"/>
      <c r="E14" s="63"/>
      <c r="F14" s="70" t="s">
        <v>54</v>
      </c>
      <c r="G14" s="210">
        <f t="shared" si="0"/>
        <v>70815657</v>
      </c>
      <c r="H14" s="211">
        <f t="shared" si="0"/>
        <v>29614467</v>
      </c>
      <c r="I14" s="159"/>
      <c r="J14" s="71">
        <f>J21+J504</f>
        <v>29156266.25</v>
      </c>
      <c r="K14" s="72">
        <f>IF(H14&gt;0,J14/H14*100,"-")</f>
        <v>98.45278069667775</v>
      </c>
      <c r="L14" s="67"/>
      <c r="M14" s="67"/>
    </row>
    <row r="15" spans="1:13" s="68" customFormat="1" ht="10.5" customHeight="1">
      <c r="A15" s="64"/>
      <c r="B15" s="69"/>
      <c r="C15" s="192"/>
      <c r="D15" s="63"/>
      <c r="E15" s="63"/>
      <c r="F15" s="70" t="s">
        <v>55</v>
      </c>
      <c r="G15" s="210">
        <f t="shared" si="0"/>
        <v>545312</v>
      </c>
      <c r="H15" s="211">
        <f t="shared" si="0"/>
        <v>1125565</v>
      </c>
      <c r="I15" s="159"/>
      <c r="J15" s="71">
        <f>J22+J505</f>
        <v>1102757.07</v>
      </c>
      <c r="K15" s="72">
        <f>IF(H15&gt;0,J15/H15*100,"-")</f>
        <v>97.97364612439087</v>
      </c>
      <c r="L15" s="67"/>
      <c r="M15" s="67"/>
    </row>
    <row r="16" spans="1:11" ht="1.5" customHeight="1">
      <c r="A16" s="73"/>
      <c r="B16" s="74"/>
      <c r="C16" s="193"/>
      <c r="D16" s="75"/>
      <c r="E16" s="75"/>
      <c r="F16" s="73"/>
      <c r="G16" s="212"/>
      <c r="H16" s="213"/>
      <c r="I16" s="160"/>
      <c r="J16" s="76"/>
      <c r="K16" s="77"/>
    </row>
    <row r="17" spans="1:11" ht="1.5" customHeight="1">
      <c r="A17" s="78"/>
      <c r="B17" s="79"/>
      <c r="C17" s="143"/>
      <c r="D17" s="80"/>
      <c r="E17" s="80"/>
      <c r="F17" s="78"/>
      <c r="G17" s="214"/>
      <c r="H17" s="215"/>
      <c r="I17" s="161"/>
      <c r="J17" s="81"/>
      <c r="K17" s="82"/>
    </row>
    <row r="18" spans="1:13" s="68" customFormat="1" ht="10.5" customHeight="1">
      <c r="A18" s="83" t="s">
        <v>19</v>
      </c>
      <c r="B18" s="311" t="s">
        <v>123</v>
      </c>
      <c r="C18" s="312"/>
      <c r="D18" s="84"/>
      <c r="E18" s="84"/>
      <c r="F18" s="85"/>
      <c r="G18" s="216">
        <f>SUM(G19:G22)</f>
        <v>4811025</v>
      </c>
      <c r="H18" s="217">
        <f>SUM(H19:H22)</f>
        <v>11126663</v>
      </c>
      <c r="I18" s="162"/>
      <c r="J18" s="86">
        <f>SUM(J19:J22)</f>
        <v>10132425.4</v>
      </c>
      <c r="K18" s="87">
        <f>IF(H18&gt;0,J18/H18*100,"-")</f>
        <v>91.0643685352922</v>
      </c>
      <c r="L18" s="67"/>
      <c r="M18" s="67"/>
    </row>
    <row r="19" spans="1:13" s="68" customFormat="1" ht="10.5" customHeight="1">
      <c r="A19" s="85"/>
      <c r="B19" s="88"/>
      <c r="C19" s="194"/>
      <c r="D19" s="84"/>
      <c r="E19" s="84"/>
      <c r="F19" s="89" t="s">
        <v>137</v>
      </c>
      <c r="G19" s="218">
        <f aca="true" t="shared" si="1" ref="G19:H22">G26+G61+G131+G152+G474</f>
        <v>243357</v>
      </c>
      <c r="H19" s="219">
        <f t="shared" si="1"/>
        <v>817764</v>
      </c>
      <c r="I19" s="163"/>
      <c r="J19" s="90">
        <f>J26+J61+J131+J152+J474</f>
        <v>728055.24</v>
      </c>
      <c r="K19" s="91">
        <f>IF(H19&gt;0,J19/H19*100,"-")</f>
        <v>89.0299939835943</v>
      </c>
      <c r="L19" s="67"/>
      <c r="M19" s="67"/>
    </row>
    <row r="20" spans="1:13" s="68" customFormat="1" ht="10.5" customHeight="1">
      <c r="A20" s="85"/>
      <c r="B20" s="88"/>
      <c r="C20" s="194"/>
      <c r="D20" s="84"/>
      <c r="E20" s="84"/>
      <c r="F20" s="89" t="s">
        <v>33</v>
      </c>
      <c r="G20" s="218">
        <f t="shared" si="1"/>
        <v>4026256</v>
      </c>
      <c r="H20" s="219">
        <f t="shared" si="1"/>
        <v>9767241</v>
      </c>
      <c r="I20" s="163"/>
      <c r="J20" s="90">
        <f>J27+J62+J132+J153+J475</f>
        <v>8883051.51</v>
      </c>
      <c r="K20" s="91">
        <f>IF(H20&gt;0,J20/H20*100,"-")</f>
        <v>90.94739763255559</v>
      </c>
      <c r="L20" s="67"/>
      <c r="M20" s="67"/>
    </row>
    <row r="21" spans="1:13" s="68" customFormat="1" ht="10.5" customHeight="1">
      <c r="A21" s="85"/>
      <c r="B21" s="88"/>
      <c r="C21" s="194"/>
      <c r="D21" s="84"/>
      <c r="E21" s="84"/>
      <c r="F21" s="89" t="s">
        <v>54</v>
      </c>
      <c r="G21" s="218">
        <f t="shared" si="1"/>
        <v>0</v>
      </c>
      <c r="H21" s="219">
        <f t="shared" si="1"/>
        <v>0</v>
      </c>
      <c r="I21" s="163"/>
      <c r="J21" s="90">
        <f>J28+J63+J133+J154+J476</f>
        <v>0</v>
      </c>
      <c r="K21" s="91" t="str">
        <f>IF(H21&gt;0,J21/H21*100,"-")</f>
        <v>-</v>
      </c>
      <c r="L21" s="67"/>
      <c r="M21" s="67"/>
    </row>
    <row r="22" spans="1:13" s="68" customFormat="1" ht="10.5" customHeight="1">
      <c r="A22" s="85"/>
      <c r="B22" s="88"/>
      <c r="C22" s="194"/>
      <c r="D22" s="84"/>
      <c r="E22" s="84"/>
      <c r="F22" s="89" t="s">
        <v>55</v>
      </c>
      <c r="G22" s="218">
        <f t="shared" si="1"/>
        <v>541412</v>
      </c>
      <c r="H22" s="219">
        <f t="shared" si="1"/>
        <v>541658</v>
      </c>
      <c r="I22" s="163"/>
      <c r="J22" s="90">
        <f>J29+J64+J134+J155+J477</f>
        <v>521318.65</v>
      </c>
      <c r="K22" s="91">
        <f>IF(H22&gt;0,J22/H22*100,"-")</f>
        <v>96.24498299665103</v>
      </c>
      <c r="L22" s="67"/>
      <c r="M22" s="67"/>
    </row>
    <row r="23" spans="1:11" ht="1.5" customHeight="1">
      <c r="A23" s="92"/>
      <c r="B23" s="93"/>
      <c r="C23" s="195"/>
      <c r="D23" s="94"/>
      <c r="E23" s="94"/>
      <c r="F23" s="92"/>
      <c r="G23" s="220"/>
      <c r="H23" s="221"/>
      <c r="I23" s="164"/>
      <c r="J23" s="95"/>
      <c r="K23" s="96"/>
    </row>
    <row r="24" spans="1:13" s="103" customFormat="1" ht="1.5" customHeight="1">
      <c r="A24" s="97"/>
      <c r="B24" s="98"/>
      <c r="C24" s="196"/>
      <c r="D24" s="99"/>
      <c r="E24" s="99"/>
      <c r="F24" s="97"/>
      <c r="G24" s="222"/>
      <c r="H24" s="223"/>
      <c r="I24" s="165"/>
      <c r="J24" s="100"/>
      <c r="K24" s="101"/>
      <c r="L24" s="102"/>
      <c r="M24" s="102"/>
    </row>
    <row r="25" spans="1:13" s="110" customFormat="1" ht="10.5" customHeight="1">
      <c r="A25" s="104" t="s">
        <v>20</v>
      </c>
      <c r="B25" s="305" t="s">
        <v>90</v>
      </c>
      <c r="C25" s="306"/>
      <c r="D25" s="105"/>
      <c r="E25" s="105"/>
      <c r="F25" s="106"/>
      <c r="G25" s="224">
        <f>SUM(G26:G29)</f>
        <v>224104</v>
      </c>
      <c r="H25" s="225">
        <f>SUM(H26:H29)</f>
        <v>444661</v>
      </c>
      <c r="I25" s="166"/>
      <c r="J25" s="107">
        <f>SUM(J26:J29)</f>
        <v>327336.37</v>
      </c>
      <c r="K25" s="108">
        <f>IF(H25&gt;0,J25/H25*100,"-")</f>
        <v>73.61481443166818</v>
      </c>
      <c r="L25" s="109"/>
      <c r="M25" s="109"/>
    </row>
    <row r="26" spans="1:13" s="110" customFormat="1" ht="10.5" customHeight="1">
      <c r="A26" s="106"/>
      <c r="B26" s="111"/>
      <c r="C26" s="197"/>
      <c r="D26" s="105"/>
      <c r="E26" s="105"/>
      <c r="F26" s="112" t="s">
        <v>137</v>
      </c>
      <c r="G26" s="226">
        <f aca="true" t="shared" si="2" ref="G26:H29">G33+G40+G47+G54</f>
        <v>14901</v>
      </c>
      <c r="H26" s="227">
        <f t="shared" si="2"/>
        <v>61707</v>
      </c>
      <c r="I26" s="167"/>
      <c r="J26" s="113">
        <f>J33+J40+J47+J54</f>
        <v>17246.16</v>
      </c>
      <c r="K26" s="114">
        <f>IF(H26&gt;0,J26/H26*100,"-")</f>
        <v>27.94846613836356</v>
      </c>
      <c r="L26" s="109"/>
      <c r="M26" s="109"/>
    </row>
    <row r="27" spans="1:13" s="110" customFormat="1" ht="10.5" customHeight="1">
      <c r="A27" s="106"/>
      <c r="B27" s="111"/>
      <c r="C27" s="197"/>
      <c r="D27" s="105"/>
      <c r="E27" s="105"/>
      <c r="F27" s="112" t="s">
        <v>33</v>
      </c>
      <c r="G27" s="226">
        <f t="shared" si="2"/>
        <v>186763</v>
      </c>
      <c r="H27" s="227">
        <f t="shared" si="2"/>
        <v>347272</v>
      </c>
      <c r="I27" s="167"/>
      <c r="J27" s="113">
        <f>J34+J41+J48+J55</f>
        <v>280093.88</v>
      </c>
      <c r="K27" s="114">
        <f>IF(H27&gt;0,J27/H27*100,"-")</f>
        <v>80.65547467115115</v>
      </c>
      <c r="L27" s="109"/>
      <c r="M27" s="109"/>
    </row>
    <row r="28" spans="1:13" s="110" customFormat="1" ht="10.5" customHeight="1">
      <c r="A28" s="106"/>
      <c r="B28" s="111"/>
      <c r="C28" s="197"/>
      <c r="D28" s="105"/>
      <c r="E28" s="105"/>
      <c r="F28" s="112" t="s">
        <v>54</v>
      </c>
      <c r="G28" s="226">
        <f t="shared" si="2"/>
        <v>0</v>
      </c>
      <c r="H28" s="227">
        <f t="shared" si="2"/>
        <v>0</v>
      </c>
      <c r="I28" s="167"/>
      <c r="J28" s="113">
        <f>J35+J42+J49+J56</f>
        <v>0</v>
      </c>
      <c r="K28" s="114" t="str">
        <f>IF(H28&gt;0,J28/H28*100,"-")</f>
        <v>-</v>
      </c>
      <c r="L28" s="109"/>
      <c r="M28" s="109"/>
    </row>
    <row r="29" spans="1:13" s="110" customFormat="1" ht="10.5" customHeight="1">
      <c r="A29" s="106"/>
      <c r="B29" s="111"/>
      <c r="C29" s="197"/>
      <c r="D29" s="105"/>
      <c r="E29" s="105"/>
      <c r="F29" s="112" t="s">
        <v>55</v>
      </c>
      <c r="G29" s="226">
        <f t="shared" si="2"/>
        <v>22440</v>
      </c>
      <c r="H29" s="227">
        <f t="shared" si="2"/>
        <v>35682</v>
      </c>
      <c r="I29" s="167"/>
      <c r="J29" s="113">
        <f>J36+J43+J50+J57</f>
        <v>29996.33</v>
      </c>
      <c r="K29" s="114">
        <f>IF(H29&gt;0,J29/H29*100,"-")</f>
        <v>84.06571941034696</v>
      </c>
      <c r="L29" s="109"/>
      <c r="M29" s="109"/>
    </row>
    <row r="30" spans="1:13" s="103" customFormat="1" ht="1.5" customHeight="1">
      <c r="A30" s="115"/>
      <c r="B30" s="116"/>
      <c r="C30" s="198"/>
      <c r="D30" s="117"/>
      <c r="E30" s="117"/>
      <c r="F30" s="115"/>
      <c r="G30" s="228"/>
      <c r="H30" s="229"/>
      <c r="I30" s="168"/>
      <c r="J30" s="118"/>
      <c r="K30" s="119"/>
      <c r="L30" s="102"/>
      <c r="M30" s="102"/>
    </row>
    <row r="31" spans="1:11" ht="1.5" customHeight="1">
      <c r="A31" s="297" t="s">
        <v>20</v>
      </c>
      <c r="B31" s="10"/>
      <c r="C31" s="32"/>
      <c r="D31" s="297">
        <v>150</v>
      </c>
      <c r="E31" s="297">
        <v>15011</v>
      </c>
      <c r="F31" s="10"/>
      <c r="G31" s="230"/>
      <c r="H31" s="231"/>
      <c r="I31" s="169"/>
      <c r="J31" s="120"/>
      <c r="K31" s="13"/>
    </row>
    <row r="32" spans="1:11" ht="10.5" customHeight="1">
      <c r="A32" s="298"/>
      <c r="B32" s="15" t="s">
        <v>2</v>
      </c>
      <c r="C32" s="23" t="s">
        <v>28</v>
      </c>
      <c r="D32" s="298"/>
      <c r="E32" s="298"/>
      <c r="F32" s="16" t="s">
        <v>102</v>
      </c>
      <c r="G32" s="232">
        <f>SUM(G33:G36)</f>
        <v>149600</v>
      </c>
      <c r="H32" s="232">
        <f>SUM(H33:H36)</f>
        <v>181110</v>
      </c>
      <c r="I32" s="170"/>
      <c r="J32" s="121">
        <f>SUM(J33:J36)</f>
        <v>181098.37</v>
      </c>
      <c r="K32" s="122">
        <f>IF(H32&gt;0,J32/H32*100,"-")</f>
        <v>99.99357848821158</v>
      </c>
    </row>
    <row r="33" spans="1:11" ht="10.5" customHeight="1">
      <c r="A33" s="298"/>
      <c r="B33" s="15" t="s">
        <v>3</v>
      </c>
      <c r="C33" s="23" t="s">
        <v>35</v>
      </c>
      <c r="D33" s="298"/>
      <c r="E33" s="298"/>
      <c r="F33" s="19" t="s">
        <v>137</v>
      </c>
      <c r="G33" s="233">
        <v>0</v>
      </c>
      <c r="H33" s="234">
        <v>0</v>
      </c>
      <c r="I33" s="171"/>
      <c r="J33" s="20">
        <v>0</v>
      </c>
      <c r="K33" s="22" t="str">
        <f>IF(H33&gt;0,J33/H33*100,"-")</f>
        <v>-</v>
      </c>
    </row>
    <row r="34" spans="1:11" ht="10.5" customHeight="1">
      <c r="A34" s="298"/>
      <c r="B34" s="15" t="s">
        <v>4</v>
      </c>
      <c r="C34" s="146" t="s">
        <v>191</v>
      </c>
      <c r="D34" s="298"/>
      <c r="E34" s="298"/>
      <c r="F34" s="19" t="s">
        <v>33</v>
      </c>
      <c r="G34" s="233">
        <v>127160</v>
      </c>
      <c r="H34" s="235">
        <v>153939</v>
      </c>
      <c r="I34" s="172"/>
      <c r="J34" s="21">
        <v>153933.58</v>
      </c>
      <c r="K34" s="22">
        <f>IF(H34&gt;0,J34/H34*100,"-")</f>
        <v>99.99647912484815</v>
      </c>
    </row>
    <row r="35" spans="1:11" ht="10.5" customHeight="1">
      <c r="A35" s="298"/>
      <c r="B35" s="15" t="s">
        <v>5</v>
      </c>
      <c r="C35" s="146" t="s">
        <v>194</v>
      </c>
      <c r="D35" s="298"/>
      <c r="E35" s="298"/>
      <c r="F35" s="19" t="s">
        <v>54</v>
      </c>
      <c r="G35" s="233">
        <v>0</v>
      </c>
      <c r="H35" s="235">
        <v>0</v>
      </c>
      <c r="I35" s="172"/>
      <c r="J35" s="20">
        <v>0</v>
      </c>
      <c r="K35" s="22" t="str">
        <f>IF(H35&gt;0,J35/H35*100,"-")</f>
        <v>-</v>
      </c>
    </row>
    <row r="36" spans="1:11" ht="10.5" customHeight="1">
      <c r="A36" s="298"/>
      <c r="B36" s="15"/>
      <c r="C36" s="146" t="s">
        <v>195</v>
      </c>
      <c r="D36" s="298"/>
      <c r="E36" s="298"/>
      <c r="F36" s="19" t="s">
        <v>55</v>
      </c>
      <c r="G36" s="233">
        <v>22440</v>
      </c>
      <c r="H36" s="234">
        <v>27171</v>
      </c>
      <c r="I36" s="171"/>
      <c r="J36" s="21">
        <v>27164.79</v>
      </c>
      <c r="K36" s="22">
        <f>IF(H36&gt;0,J36/H36*100,"-")</f>
        <v>99.97714474991719</v>
      </c>
    </row>
    <row r="37" spans="1:11" ht="1.5" customHeight="1">
      <c r="A37" s="299"/>
      <c r="B37" s="27"/>
      <c r="C37" s="28"/>
      <c r="D37" s="299"/>
      <c r="E37" s="299"/>
      <c r="F37" s="27"/>
      <c r="G37" s="236"/>
      <c r="H37" s="237"/>
      <c r="I37" s="173"/>
      <c r="J37" s="123"/>
      <c r="K37" s="31"/>
    </row>
    <row r="38" spans="1:11" ht="1.5" customHeight="1">
      <c r="A38" s="297" t="s">
        <v>24</v>
      </c>
      <c r="B38" s="10"/>
      <c r="C38" s="32"/>
      <c r="D38" s="297">
        <v>600</v>
      </c>
      <c r="E38" s="300">
        <v>60095</v>
      </c>
      <c r="F38" s="10"/>
      <c r="G38" s="230"/>
      <c r="H38" s="231"/>
      <c r="I38" s="169"/>
      <c r="J38" s="120"/>
      <c r="K38" s="13"/>
    </row>
    <row r="39" spans="1:11" ht="10.5" customHeight="1">
      <c r="A39" s="298"/>
      <c r="B39" s="15" t="s">
        <v>2</v>
      </c>
      <c r="C39" s="23" t="s">
        <v>56</v>
      </c>
      <c r="D39" s="298"/>
      <c r="E39" s="301"/>
      <c r="F39" s="16" t="s">
        <v>102</v>
      </c>
      <c r="G39" s="232">
        <f>SUM(G40:G43)</f>
        <v>0</v>
      </c>
      <c r="H39" s="232">
        <f>SUM(H40:H43)</f>
        <v>40317</v>
      </c>
      <c r="I39" s="170"/>
      <c r="J39" s="121">
        <f>SUM(J40:J43)</f>
        <v>40316.56</v>
      </c>
      <c r="K39" s="122">
        <f>IF(H39&gt;0,J39/H39*100,"-")</f>
        <v>99.99890864895701</v>
      </c>
    </row>
    <row r="40" spans="1:11" ht="10.5" customHeight="1">
      <c r="A40" s="298"/>
      <c r="B40" s="15" t="s">
        <v>3</v>
      </c>
      <c r="C40" s="124" t="s">
        <v>58</v>
      </c>
      <c r="D40" s="298"/>
      <c r="E40" s="301"/>
      <c r="F40" s="19" t="s">
        <v>137</v>
      </c>
      <c r="G40" s="233">
        <v>0</v>
      </c>
      <c r="H40" s="234">
        <v>0</v>
      </c>
      <c r="I40" s="171"/>
      <c r="J40" s="20">
        <v>0</v>
      </c>
      <c r="K40" s="22" t="str">
        <f>IF(H40&gt;0,J40/H40*100,"-")</f>
        <v>-</v>
      </c>
    </row>
    <row r="41" spans="1:11" ht="10.5" customHeight="1">
      <c r="A41" s="298"/>
      <c r="B41" s="15" t="s">
        <v>4</v>
      </c>
      <c r="C41" s="124" t="s">
        <v>57</v>
      </c>
      <c r="D41" s="298"/>
      <c r="E41" s="301"/>
      <c r="F41" s="19" t="s">
        <v>33</v>
      </c>
      <c r="G41" s="233">
        <v>0</v>
      </c>
      <c r="H41" s="234">
        <v>40317</v>
      </c>
      <c r="I41" s="171"/>
      <c r="J41" s="20">
        <v>40316.56</v>
      </c>
      <c r="K41" s="22">
        <f>IF(H41&gt;0,J41/H41*100,"-")</f>
        <v>99.99890864895701</v>
      </c>
    </row>
    <row r="42" spans="1:11" ht="10.5" customHeight="1">
      <c r="A42" s="298"/>
      <c r="B42" s="15" t="s">
        <v>5</v>
      </c>
      <c r="C42" s="146" t="s">
        <v>196</v>
      </c>
      <c r="D42" s="298"/>
      <c r="E42" s="301"/>
      <c r="F42" s="19" t="s">
        <v>54</v>
      </c>
      <c r="G42" s="233">
        <v>0</v>
      </c>
      <c r="H42" s="235">
        <v>0</v>
      </c>
      <c r="I42" s="172"/>
      <c r="J42" s="20">
        <v>0</v>
      </c>
      <c r="K42" s="22" t="str">
        <f>IF(H42&gt;0,J42/H42*100,"-")</f>
        <v>-</v>
      </c>
    </row>
    <row r="43" spans="1:11" ht="10.5" customHeight="1">
      <c r="A43" s="298"/>
      <c r="B43" s="15"/>
      <c r="C43" s="146"/>
      <c r="D43" s="298"/>
      <c r="E43" s="301"/>
      <c r="F43" s="19" t="s">
        <v>55</v>
      </c>
      <c r="G43" s="233">
        <v>0</v>
      </c>
      <c r="H43" s="235">
        <v>0</v>
      </c>
      <c r="I43" s="174"/>
      <c r="J43" s="125">
        <v>0</v>
      </c>
      <c r="K43" s="22" t="str">
        <f>IF(H43&gt;0,J43/H43*100,"-")</f>
        <v>-</v>
      </c>
    </row>
    <row r="44" spans="1:11" ht="1.5" customHeight="1">
      <c r="A44" s="299"/>
      <c r="B44" s="27"/>
      <c r="C44" s="28"/>
      <c r="D44" s="299"/>
      <c r="E44" s="302"/>
      <c r="F44" s="27"/>
      <c r="G44" s="236"/>
      <c r="H44" s="237"/>
      <c r="I44" s="173"/>
      <c r="J44" s="123"/>
      <c r="K44" s="31"/>
    </row>
    <row r="45" spans="1:11" ht="1.5" customHeight="1">
      <c r="A45" s="297" t="s">
        <v>25</v>
      </c>
      <c r="B45" s="10"/>
      <c r="C45" s="32"/>
      <c r="D45" s="297">
        <v>750</v>
      </c>
      <c r="E45" s="297">
        <v>75075</v>
      </c>
      <c r="F45" s="10"/>
      <c r="G45" s="230"/>
      <c r="H45" s="231"/>
      <c r="I45" s="169"/>
      <c r="J45" s="120"/>
      <c r="K45" s="13"/>
    </row>
    <row r="46" spans="1:11" ht="10.5" customHeight="1">
      <c r="A46" s="298"/>
      <c r="B46" s="15" t="s">
        <v>2</v>
      </c>
      <c r="C46" s="23" t="s">
        <v>61</v>
      </c>
      <c r="D46" s="298"/>
      <c r="E46" s="298"/>
      <c r="F46" s="16" t="s">
        <v>102</v>
      </c>
      <c r="G46" s="232">
        <f>SUM(G47:G50)</f>
        <v>74504</v>
      </c>
      <c r="H46" s="232">
        <f>SUM(H47:H50)</f>
        <v>74504</v>
      </c>
      <c r="I46" s="170"/>
      <c r="J46" s="121">
        <f>SUM(J47:J50)</f>
        <v>66539.84</v>
      </c>
      <c r="K46" s="122">
        <f>IF(H46&gt;0,J46/H46*100,"-")</f>
        <v>89.310426285837</v>
      </c>
    </row>
    <row r="47" spans="1:11" ht="10.5" customHeight="1">
      <c r="A47" s="298"/>
      <c r="B47" s="15" t="s">
        <v>3</v>
      </c>
      <c r="C47" s="124" t="s">
        <v>63</v>
      </c>
      <c r="D47" s="298"/>
      <c r="E47" s="298"/>
      <c r="F47" s="19" t="s">
        <v>137</v>
      </c>
      <c r="G47" s="233">
        <v>14901</v>
      </c>
      <c r="H47" s="234">
        <v>14901</v>
      </c>
      <c r="I47" s="171"/>
      <c r="J47" s="21">
        <v>13308</v>
      </c>
      <c r="K47" s="22">
        <f>IF(H47&gt;0,J47/H47*100,"-")</f>
        <v>89.30944231930744</v>
      </c>
    </row>
    <row r="48" spans="1:11" ht="10.5" customHeight="1">
      <c r="A48" s="298"/>
      <c r="B48" s="15" t="s">
        <v>4</v>
      </c>
      <c r="C48" s="124" t="s">
        <v>62</v>
      </c>
      <c r="D48" s="298"/>
      <c r="E48" s="298"/>
      <c r="F48" s="19" t="s">
        <v>33</v>
      </c>
      <c r="G48" s="233">
        <v>59603</v>
      </c>
      <c r="H48" s="234">
        <v>59603</v>
      </c>
      <c r="I48" s="171"/>
      <c r="J48" s="21">
        <v>53231.84</v>
      </c>
      <c r="K48" s="22">
        <f>IF(H48&gt;0,J48/H48*100,"-")</f>
        <v>89.31067228159655</v>
      </c>
    </row>
    <row r="49" spans="1:11" ht="10.5" customHeight="1">
      <c r="A49" s="298"/>
      <c r="B49" s="15" t="s">
        <v>5</v>
      </c>
      <c r="C49" s="23" t="s">
        <v>64</v>
      </c>
      <c r="D49" s="298"/>
      <c r="E49" s="298"/>
      <c r="F49" s="19" t="s">
        <v>54</v>
      </c>
      <c r="G49" s="233">
        <v>0</v>
      </c>
      <c r="H49" s="235">
        <v>0</v>
      </c>
      <c r="I49" s="172"/>
      <c r="J49" s="20">
        <v>0</v>
      </c>
      <c r="K49" s="22" t="str">
        <f>IF(H49&gt;0,J49/H49*100,"-")</f>
        <v>-</v>
      </c>
    </row>
    <row r="50" spans="1:11" ht="10.5" customHeight="1">
      <c r="A50" s="298"/>
      <c r="B50" s="15"/>
      <c r="C50" s="23"/>
      <c r="D50" s="298"/>
      <c r="E50" s="298"/>
      <c r="F50" s="19" t="s">
        <v>55</v>
      </c>
      <c r="G50" s="233">
        <v>0</v>
      </c>
      <c r="H50" s="235">
        <v>0</v>
      </c>
      <c r="I50" s="174"/>
      <c r="J50" s="126">
        <v>0</v>
      </c>
      <c r="K50" s="22" t="str">
        <f>IF(H50&gt;0,J50/H50*100,"-")</f>
        <v>-</v>
      </c>
    </row>
    <row r="51" spans="1:11" ht="1.5" customHeight="1">
      <c r="A51" s="299"/>
      <c r="B51" s="27"/>
      <c r="C51" s="28"/>
      <c r="D51" s="299"/>
      <c r="E51" s="299"/>
      <c r="F51" s="27"/>
      <c r="G51" s="236"/>
      <c r="H51" s="237"/>
      <c r="I51" s="173"/>
      <c r="J51" s="123"/>
      <c r="K51" s="31"/>
    </row>
    <row r="52" spans="1:11" ht="1.5" customHeight="1">
      <c r="A52" s="297" t="s">
        <v>27</v>
      </c>
      <c r="B52" s="10"/>
      <c r="C52" s="32"/>
      <c r="D52" s="297">
        <v>750</v>
      </c>
      <c r="E52" s="297">
        <v>75075</v>
      </c>
      <c r="F52" s="10"/>
      <c r="G52" s="230"/>
      <c r="H52" s="231"/>
      <c r="I52" s="169"/>
      <c r="J52" s="120"/>
      <c r="K52" s="13"/>
    </row>
    <row r="53" spans="1:11" ht="10.5" customHeight="1">
      <c r="A53" s="298"/>
      <c r="B53" s="15" t="s">
        <v>2</v>
      </c>
      <c r="C53" s="23" t="s">
        <v>56</v>
      </c>
      <c r="D53" s="298"/>
      <c r="E53" s="298"/>
      <c r="F53" s="16" t="s">
        <v>102</v>
      </c>
      <c r="G53" s="232">
        <f>SUM(G54:G57)</f>
        <v>0</v>
      </c>
      <c r="H53" s="232">
        <f>SUM(H54:H57)</f>
        <v>148730</v>
      </c>
      <c r="I53" s="170"/>
      <c r="J53" s="121">
        <f>SUM(J54:J57)</f>
        <v>39381.6</v>
      </c>
      <c r="K53" s="122">
        <f>IF(H53&gt;0,J53/H53*100,"-")</f>
        <v>26.47858535601425</v>
      </c>
    </row>
    <row r="54" spans="1:11" ht="10.5" customHeight="1">
      <c r="A54" s="298"/>
      <c r="B54" s="15" t="s">
        <v>3</v>
      </c>
      <c r="C54" s="124" t="s">
        <v>91</v>
      </c>
      <c r="D54" s="298"/>
      <c r="E54" s="298"/>
      <c r="F54" s="19" t="s">
        <v>137</v>
      </c>
      <c r="G54" s="233">
        <v>0</v>
      </c>
      <c r="H54" s="234">
        <v>46806</v>
      </c>
      <c r="I54" s="171"/>
      <c r="J54" s="21">
        <v>3938.16</v>
      </c>
      <c r="K54" s="22">
        <f>IF(H54&gt;0,J54/H54*100,"-")</f>
        <v>8.413793103448274</v>
      </c>
    </row>
    <row r="55" spans="1:11" ht="10.5" customHeight="1">
      <c r="A55" s="298"/>
      <c r="B55" s="15" t="s">
        <v>4</v>
      </c>
      <c r="C55" s="124" t="s">
        <v>92</v>
      </c>
      <c r="D55" s="298"/>
      <c r="E55" s="298"/>
      <c r="F55" s="19" t="s">
        <v>33</v>
      </c>
      <c r="G55" s="233">
        <v>0</v>
      </c>
      <c r="H55" s="234">
        <v>93413</v>
      </c>
      <c r="I55" s="171"/>
      <c r="J55" s="21">
        <v>32611.9</v>
      </c>
      <c r="K55" s="22">
        <f>IF(H55&gt;0,J55/H55*100,"-")</f>
        <v>34.91152195090619</v>
      </c>
    </row>
    <row r="56" spans="1:11" ht="10.5" customHeight="1">
      <c r="A56" s="298"/>
      <c r="B56" s="15" t="s">
        <v>5</v>
      </c>
      <c r="C56" s="23" t="s">
        <v>93</v>
      </c>
      <c r="D56" s="298"/>
      <c r="E56" s="298"/>
      <c r="F56" s="19" t="s">
        <v>54</v>
      </c>
      <c r="G56" s="233">
        <v>0</v>
      </c>
      <c r="H56" s="235">
        <v>0</v>
      </c>
      <c r="I56" s="172"/>
      <c r="J56" s="20">
        <v>0</v>
      </c>
      <c r="K56" s="22" t="str">
        <f>IF(H56&gt;0,J56/H56*100,"-")</f>
        <v>-</v>
      </c>
    </row>
    <row r="57" spans="1:11" ht="10.5" customHeight="1">
      <c r="A57" s="298"/>
      <c r="B57" s="15"/>
      <c r="C57" s="23"/>
      <c r="D57" s="298"/>
      <c r="E57" s="298"/>
      <c r="F57" s="19" t="s">
        <v>55</v>
      </c>
      <c r="G57" s="233">
        <v>0</v>
      </c>
      <c r="H57" s="235">
        <v>8511</v>
      </c>
      <c r="I57" s="174"/>
      <c r="J57" s="126">
        <v>2831.54</v>
      </c>
      <c r="K57" s="22">
        <f>IF(H57&gt;0,J57/H57*100,"-")</f>
        <v>33.26918105980496</v>
      </c>
    </row>
    <row r="58" spans="1:11" ht="1.5" customHeight="1">
      <c r="A58" s="299"/>
      <c r="B58" s="27"/>
      <c r="C58" s="28"/>
      <c r="D58" s="299"/>
      <c r="E58" s="299"/>
      <c r="F58" s="27"/>
      <c r="G58" s="236"/>
      <c r="H58" s="237"/>
      <c r="I58" s="173"/>
      <c r="J58" s="123"/>
      <c r="K58" s="31"/>
    </row>
    <row r="59" spans="1:13" s="103" customFormat="1" ht="1.5" customHeight="1">
      <c r="A59" s="97"/>
      <c r="B59" s="98"/>
      <c r="C59" s="196"/>
      <c r="D59" s="99"/>
      <c r="E59" s="99"/>
      <c r="F59" s="97"/>
      <c r="G59" s="222"/>
      <c r="H59" s="223"/>
      <c r="I59" s="165"/>
      <c r="J59" s="100"/>
      <c r="K59" s="101"/>
      <c r="L59" s="102"/>
      <c r="M59" s="102"/>
    </row>
    <row r="60" spans="1:13" s="110" customFormat="1" ht="10.5" customHeight="1">
      <c r="A60" s="104" t="s">
        <v>24</v>
      </c>
      <c r="B60" s="305" t="s">
        <v>94</v>
      </c>
      <c r="C60" s="306"/>
      <c r="D60" s="105"/>
      <c r="E60" s="105"/>
      <c r="F60" s="106"/>
      <c r="G60" s="224">
        <f>SUM(G61:G64)</f>
        <v>1347788</v>
      </c>
      <c r="H60" s="225">
        <f>SUM(H61:H64)</f>
        <v>2710641</v>
      </c>
      <c r="I60" s="166"/>
      <c r="J60" s="107">
        <f>SUM(J61:J64)</f>
        <v>2597371.8400000003</v>
      </c>
      <c r="K60" s="108">
        <f>IF(H60&gt;0,J60/H60*100,"-")</f>
        <v>95.82131458942739</v>
      </c>
      <c r="L60" s="109"/>
      <c r="M60" s="109"/>
    </row>
    <row r="61" spans="1:13" s="110" customFormat="1" ht="10.5" customHeight="1">
      <c r="A61" s="106"/>
      <c r="B61" s="111"/>
      <c r="C61" s="197"/>
      <c r="D61" s="105"/>
      <c r="E61" s="105"/>
      <c r="F61" s="112" t="s">
        <v>137</v>
      </c>
      <c r="G61" s="226">
        <f>G68+G110</f>
        <v>147788</v>
      </c>
      <c r="H61" s="227">
        <f>H68+H110</f>
        <v>324591</v>
      </c>
      <c r="I61" s="167"/>
      <c r="J61" s="113">
        <f>J68+J110</f>
        <v>279345.68</v>
      </c>
      <c r="K61" s="114">
        <f>IF(H61&gt;0,J61/H61*100,"-")</f>
        <v>86.06082115647075</v>
      </c>
      <c r="L61" s="109"/>
      <c r="M61" s="109"/>
    </row>
    <row r="62" spans="1:13" s="110" customFormat="1" ht="10.5" customHeight="1">
      <c r="A62" s="106"/>
      <c r="B62" s="111"/>
      <c r="C62" s="197"/>
      <c r="D62" s="105"/>
      <c r="E62" s="105"/>
      <c r="F62" s="112" t="s">
        <v>33</v>
      </c>
      <c r="G62" s="226">
        <f>G69+G111</f>
        <v>1139636</v>
      </c>
      <c r="H62" s="227">
        <f aca="true" t="shared" si="3" ref="H62:J64">H69+H111</f>
        <v>2263063</v>
      </c>
      <c r="I62" s="167"/>
      <c r="J62" s="113">
        <f t="shared" si="3"/>
        <v>2198776.67</v>
      </c>
      <c r="K62" s="114">
        <f>IF(H62&gt;0,J62/H62*100,"-")</f>
        <v>97.1593221222741</v>
      </c>
      <c r="L62" s="109"/>
      <c r="M62" s="109"/>
    </row>
    <row r="63" spans="1:13" s="110" customFormat="1" ht="10.5" customHeight="1">
      <c r="A63" s="106"/>
      <c r="B63" s="111"/>
      <c r="C63" s="197"/>
      <c r="D63" s="105"/>
      <c r="E63" s="105"/>
      <c r="F63" s="112" t="s">
        <v>54</v>
      </c>
      <c r="G63" s="226">
        <f>G70+G112</f>
        <v>0</v>
      </c>
      <c r="H63" s="227">
        <f t="shared" si="3"/>
        <v>0</v>
      </c>
      <c r="I63" s="167"/>
      <c r="J63" s="113">
        <f t="shared" si="3"/>
        <v>0</v>
      </c>
      <c r="K63" s="114" t="str">
        <f>IF(H63&gt;0,J63/H63*100,"-")</f>
        <v>-</v>
      </c>
      <c r="L63" s="109"/>
      <c r="M63" s="109"/>
    </row>
    <row r="64" spans="1:13" s="110" customFormat="1" ht="10.5" customHeight="1">
      <c r="A64" s="106"/>
      <c r="B64" s="111"/>
      <c r="C64" s="197"/>
      <c r="D64" s="105"/>
      <c r="E64" s="105"/>
      <c r="F64" s="112" t="s">
        <v>55</v>
      </c>
      <c r="G64" s="226">
        <f>G71+G113</f>
        <v>60364</v>
      </c>
      <c r="H64" s="227">
        <f t="shared" si="3"/>
        <v>122987</v>
      </c>
      <c r="I64" s="167"/>
      <c r="J64" s="113">
        <f t="shared" si="3"/>
        <v>119249.49</v>
      </c>
      <c r="K64" s="114">
        <f>IF(H64&gt;0,J64/H64*100,"-")</f>
        <v>96.96105279419777</v>
      </c>
      <c r="L64" s="109"/>
      <c r="M64" s="109"/>
    </row>
    <row r="65" spans="1:13" s="103" customFormat="1" ht="1.5" customHeight="1">
      <c r="A65" s="115"/>
      <c r="B65" s="116"/>
      <c r="C65" s="198"/>
      <c r="D65" s="117"/>
      <c r="E65" s="117"/>
      <c r="F65" s="115"/>
      <c r="G65" s="228"/>
      <c r="H65" s="229"/>
      <c r="I65" s="168"/>
      <c r="J65" s="118"/>
      <c r="K65" s="119"/>
      <c r="L65" s="102"/>
      <c r="M65" s="102"/>
    </row>
    <row r="66" spans="1:11" ht="1.5" customHeight="1">
      <c r="A66" s="297" t="s">
        <v>20</v>
      </c>
      <c r="B66" s="10"/>
      <c r="C66" s="32"/>
      <c r="D66" s="297"/>
      <c r="E66" s="297"/>
      <c r="F66" s="10"/>
      <c r="G66" s="230"/>
      <c r="H66" s="231"/>
      <c r="I66" s="175"/>
      <c r="J66" s="33"/>
      <c r="K66" s="13"/>
    </row>
    <row r="67" spans="1:11" ht="10.5" customHeight="1">
      <c r="A67" s="298"/>
      <c r="B67" s="127" t="s">
        <v>2</v>
      </c>
      <c r="C67" s="34" t="s">
        <v>28</v>
      </c>
      <c r="D67" s="298"/>
      <c r="E67" s="298"/>
      <c r="F67" s="16" t="s">
        <v>102</v>
      </c>
      <c r="G67" s="232">
        <f>SUM(G68:G71)</f>
        <v>1200000</v>
      </c>
      <c r="H67" s="232">
        <f>SUM(H68:H71)</f>
        <v>2632150</v>
      </c>
      <c r="I67" s="170"/>
      <c r="J67" s="121">
        <f>SUM(J68:J71)</f>
        <v>2565508.9000000004</v>
      </c>
      <c r="K67" s="122">
        <f>IF(H67&gt;0,J67/H67*100,"-")</f>
        <v>97.4681876032901</v>
      </c>
    </row>
    <row r="68" spans="1:11" ht="10.5" customHeight="1">
      <c r="A68" s="298"/>
      <c r="B68" s="127" t="s">
        <v>3</v>
      </c>
      <c r="C68" s="34" t="s">
        <v>29</v>
      </c>
      <c r="D68" s="298"/>
      <c r="E68" s="298"/>
      <c r="F68" s="19" t="s">
        <v>137</v>
      </c>
      <c r="G68" s="238">
        <f aca="true" t="shared" si="4" ref="G68:H71">G75+G82+G89+G96+G103</f>
        <v>0</v>
      </c>
      <c r="H68" s="238">
        <f t="shared" si="4"/>
        <v>276376</v>
      </c>
      <c r="I68" s="171"/>
      <c r="J68" s="128">
        <v>274566.24</v>
      </c>
      <c r="K68" s="129">
        <f>IF(H68&gt;0,J68/H68*100,"-")</f>
        <v>99.34518192607172</v>
      </c>
    </row>
    <row r="69" spans="1:11" ht="10.5" customHeight="1">
      <c r="A69" s="298"/>
      <c r="B69" s="127" t="s">
        <v>4</v>
      </c>
      <c r="C69" s="34" t="s">
        <v>30</v>
      </c>
      <c r="D69" s="298"/>
      <c r="E69" s="298"/>
      <c r="F69" s="188" t="s">
        <v>33</v>
      </c>
      <c r="G69" s="239">
        <f t="shared" si="4"/>
        <v>1139636</v>
      </c>
      <c r="H69" s="238">
        <f t="shared" si="4"/>
        <v>2237327</v>
      </c>
      <c r="I69" s="171"/>
      <c r="J69" s="128">
        <v>2175755.66</v>
      </c>
      <c r="K69" s="129">
        <f>IF(H69&gt;0,J69/H69*100,"-")</f>
        <v>97.24799548747234</v>
      </c>
    </row>
    <row r="70" spans="1:11" ht="10.5" customHeight="1">
      <c r="A70" s="298"/>
      <c r="B70" s="127" t="s">
        <v>5</v>
      </c>
      <c r="C70" s="34" t="s">
        <v>31</v>
      </c>
      <c r="D70" s="298"/>
      <c r="E70" s="298"/>
      <c r="F70" s="188" t="s">
        <v>54</v>
      </c>
      <c r="G70" s="239">
        <f t="shared" si="4"/>
        <v>0</v>
      </c>
      <c r="H70" s="238">
        <f t="shared" si="4"/>
        <v>0</v>
      </c>
      <c r="I70" s="171"/>
      <c r="J70" s="128">
        <v>0</v>
      </c>
      <c r="K70" s="129" t="str">
        <f>IF(H70&gt;0,J70/H70*100,"-")</f>
        <v>-</v>
      </c>
    </row>
    <row r="71" spans="1:11" ht="10.5" customHeight="1">
      <c r="A71" s="298"/>
      <c r="B71" s="127"/>
      <c r="C71" s="199"/>
      <c r="D71" s="298"/>
      <c r="E71" s="298"/>
      <c r="F71" s="188" t="s">
        <v>55</v>
      </c>
      <c r="G71" s="239">
        <f t="shared" si="4"/>
        <v>60364</v>
      </c>
      <c r="H71" s="238">
        <f t="shared" si="4"/>
        <v>118447</v>
      </c>
      <c r="I71" s="171"/>
      <c r="J71" s="128">
        <v>115187</v>
      </c>
      <c r="K71" s="129">
        <f>IF(H71&gt;0,J71/H71*100,"-")</f>
        <v>97.24771416751796</v>
      </c>
    </row>
    <row r="72" spans="1:11" ht="1.5" customHeight="1">
      <c r="A72" s="298"/>
      <c r="B72" s="15"/>
      <c r="C72" s="144"/>
      <c r="D72" s="304"/>
      <c r="E72" s="304"/>
      <c r="F72" s="130"/>
      <c r="G72" s="240"/>
      <c r="H72" s="241"/>
      <c r="I72" s="176"/>
      <c r="J72" s="131"/>
      <c r="K72" s="36"/>
    </row>
    <row r="73" spans="1:11" ht="1.5" customHeight="1">
      <c r="A73" s="14"/>
      <c r="B73" s="15"/>
      <c r="C73" s="144"/>
      <c r="D73" s="294">
        <v>852</v>
      </c>
      <c r="E73" s="294">
        <v>85201</v>
      </c>
      <c r="F73" s="37"/>
      <c r="G73" s="242"/>
      <c r="H73" s="234"/>
      <c r="I73" s="177"/>
      <c r="J73" s="15"/>
      <c r="K73" s="22"/>
    </row>
    <row r="74" spans="1:11" ht="10.5" customHeight="1">
      <c r="A74" s="14"/>
      <c r="B74" s="15"/>
      <c r="C74" s="23"/>
      <c r="D74" s="295"/>
      <c r="E74" s="295"/>
      <c r="F74" s="206" t="s">
        <v>95</v>
      </c>
      <c r="G74" s="243">
        <f>SUM(G75:G78)</f>
        <v>0</v>
      </c>
      <c r="H74" s="244">
        <f>SUM(H75:H78)</f>
        <v>20753</v>
      </c>
      <c r="I74" s="178"/>
      <c r="J74" s="38">
        <f>SUM(J75:J78)</f>
        <v>20753</v>
      </c>
      <c r="K74" s="39">
        <f>IF(H74&gt;0,J74/H74*100,"-")</f>
        <v>100</v>
      </c>
    </row>
    <row r="75" spans="1:11" ht="10.5" customHeight="1">
      <c r="A75" s="14"/>
      <c r="B75" s="15"/>
      <c r="C75" s="144"/>
      <c r="D75" s="295"/>
      <c r="E75" s="295"/>
      <c r="F75" s="207" t="s">
        <v>32</v>
      </c>
      <c r="G75" s="245">
        <v>0</v>
      </c>
      <c r="H75" s="246">
        <v>20753</v>
      </c>
      <c r="I75" s="179"/>
      <c r="J75" s="40">
        <v>20753</v>
      </c>
      <c r="K75" s="41">
        <f>IF(H75&gt;0,J75/H75*100,"-")</f>
        <v>100</v>
      </c>
    </row>
    <row r="76" spans="1:11" ht="10.5" customHeight="1">
      <c r="A76" s="14"/>
      <c r="B76" s="15"/>
      <c r="C76" s="144"/>
      <c r="D76" s="295"/>
      <c r="E76" s="295"/>
      <c r="F76" s="207" t="s">
        <v>33</v>
      </c>
      <c r="G76" s="245">
        <v>0</v>
      </c>
      <c r="H76" s="246">
        <v>0</v>
      </c>
      <c r="I76" s="179"/>
      <c r="J76" s="42">
        <v>0</v>
      </c>
      <c r="K76" s="41" t="str">
        <f>IF(H76&gt;0,J76/H76*100,"-")</f>
        <v>-</v>
      </c>
    </row>
    <row r="77" spans="1:11" ht="10.5" customHeight="1">
      <c r="A77" s="14"/>
      <c r="B77" s="15"/>
      <c r="C77" s="144"/>
      <c r="D77" s="295"/>
      <c r="E77" s="295"/>
      <c r="F77" s="207" t="s">
        <v>54</v>
      </c>
      <c r="G77" s="245">
        <v>0</v>
      </c>
      <c r="H77" s="246">
        <v>0</v>
      </c>
      <c r="I77" s="179"/>
      <c r="J77" s="42">
        <v>0</v>
      </c>
      <c r="K77" s="41" t="str">
        <f>IF(H77&gt;0,J77/H77*100,"-")</f>
        <v>-</v>
      </c>
    </row>
    <row r="78" spans="1:11" ht="10.5" customHeight="1">
      <c r="A78" s="14"/>
      <c r="B78" s="15"/>
      <c r="C78" s="144"/>
      <c r="D78" s="295"/>
      <c r="E78" s="295"/>
      <c r="F78" s="207" t="s">
        <v>55</v>
      </c>
      <c r="G78" s="245">
        <v>0</v>
      </c>
      <c r="H78" s="246">
        <v>0</v>
      </c>
      <c r="I78" s="179"/>
      <c r="J78" s="42">
        <v>0</v>
      </c>
      <c r="K78" s="41" t="str">
        <f>IF(H78&gt;0,J78/H78*100,"-")</f>
        <v>-</v>
      </c>
    </row>
    <row r="79" spans="1:11" ht="1.5" customHeight="1">
      <c r="A79" s="14"/>
      <c r="B79" s="15"/>
      <c r="C79" s="144"/>
      <c r="D79" s="303"/>
      <c r="E79" s="303"/>
      <c r="F79" s="132"/>
      <c r="G79" s="247"/>
      <c r="H79" s="248"/>
      <c r="I79" s="180"/>
      <c r="J79" s="133"/>
      <c r="K79" s="134"/>
    </row>
    <row r="80" spans="1:11" ht="1.5" customHeight="1">
      <c r="A80" s="14"/>
      <c r="B80" s="15"/>
      <c r="C80" s="144"/>
      <c r="D80" s="294">
        <v>852</v>
      </c>
      <c r="E80" s="294">
        <v>85204</v>
      </c>
      <c r="F80" s="135"/>
      <c r="G80" s="249"/>
      <c r="H80" s="250"/>
      <c r="I80" s="179"/>
      <c r="J80" s="136"/>
      <c r="K80" s="137"/>
    </row>
    <row r="81" spans="1:11" ht="10.5" customHeight="1">
      <c r="A81" s="14"/>
      <c r="B81" s="15"/>
      <c r="C81" s="23"/>
      <c r="D81" s="295"/>
      <c r="E81" s="295"/>
      <c r="F81" s="206" t="s">
        <v>95</v>
      </c>
      <c r="G81" s="243">
        <f>SUM(G82:G85)</f>
        <v>0</v>
      </c>
      <c r="H81" s="244">
        <f>SUM(H82:H85)</f>
        <v>48711</v>
      </c>
      <c r="I81" s="178"/>
      <c r="J81" s="38">
        <f>SUM(J82:J85)</f>
        <v>48711</v>
      </c>
      <c r="K81" s="39">
        <f>IF(H81&gt;0,J81/H81*100,"-")</f>
        <v>100</v>
      </c>
    </row>
    <row r="82" spans="1:11" ht="10.5" customHeight="1">
      <c r="A82" s="14"/>
      <c r="B82" s="15"/>
      <c r="C82" s="144"/>
      <c r="D82" s="295"/>
      <c r="E82" s="295"/>
      <c r="F82" s="207" t="s">
        <v>32</v>
      </c>
      <c r="G82" s="245">
        <v>0</v>
      </c>
      <c r="H82" s="246">
        <v>48711</v>
      </c>
      <c r="I82" s="179"/>
      <c r="J82" s="40">
        <v>48711</v>
      </c>
      <c r="K82" s="41">
        <f>IF(H82&gt;0,J82/H82*100,"-")</f>
        <v>100</v>
      </c>
    </row>
    <row r="83" spans="1:11" ht="10.5" customHeight="1">
      <c r="A83" s="14"/>
      <c r="B83" s="15"/>
      <c r="C83" s="144"/>
      <c r="D83" s="295"/>
      <c r="E83" s="295"/>
      <c r="F83" s="207" t="s">
        <v>33</v>
      </c>
      <c r="G83" s="245">
        <v>0</v>
      </c>
      <c r="H83" s="246">
        <v>0</v>
      </c>
      <c r="I83" s="179"/>
      <c r="J83" s="42">
        <v>0</v>
      </c>
      <c r="K83" s="41" t="str">
        <f>IF(H83&gt;0,J83/H83*100,"-")</f>
        <v>-</v>
      </c>
    </row>
    <row r="84" spans="1:11" ht="10.5" customHeight="1">
      <c r="A84" s="14"/>
      <c r="B84" s="15"/>
      <c r="C84" s="144"/>
      <c r="D84" s="295"/>
      <c r="E84" s="295"/>
      <c r="F84" s="207" t="s">
        <v>54</v>
      </c>
      <c r="G84" s="245">
        <v>0</v>
      </c>
      <c r="H84" s="246">
        <v>0</v>
      </c>
      <c r="I84" s="179"/>
      <c r="J84" s="42">
        <v>0</v>
      </c>
      <c r="K84" s="41" t="str">
        <f>IF(H84&gt;0,J84/H84*100,"-")</f>
        <v>-</v>
      </c>
    </row>
    <row r="85" spans="1:11" ht="10.5" customHeight="1">
      <c r="A85" s="14"/>
      <c r="B85" s="15"/>
      <c r="C85" s="144"/>
      <c r="D85" s="295"/>
      <c r="E85" s="295"/>
      <c r="F85" s="207" t="s">
        <v>55</v>
      </c>
      <c r="G85" s="245">
        <v>0</v>
      </c>
      <c r="H85" s="246">
        <v>0</v>
      </c>
      <c r="I85" s="179"/>
      <c r="J85" s="42">
        <v>0</v>
      </c>
      <c r="K85" s="41" t="str">
        <f>IF(H85&gt;0,J85/H85*100,"-")</f>
        <v>-</v>
      </c>
    </row>
    <row r="86" spans="1:11" ht="1.5" customHeight="1">
      <c r="A86" s="14"/>
      <c r="B86" s="15"/>
      <c r="C86" s="144"/>
      <c r="D86" s="303"/>
      <c r="E86" s="303"/>
      <c r="F86" s="132"/>
      <c r="G86" s="247"/>
      <c r="H86" s="248"/>
      <c r="I86" s="180"/>
      <c r="J86" s="133"/>
      <c r="K86" s="134"/>
    </row>
    <row r="87" spans="1:11" ht="1.5" customHeight="1">
      <c r="A87" s="14"/>
      <c r="B87" s="15"/>
      <c r="C87" s="144"/>
      <c r="D87" s="294">
        <v>852</v>
      </c>
      <c r="E87" s="294">
        <v>85214</v>
      </c>
      <c r="F87" s="135"/>
      <c r="G87" s="249"/>
      <c r="H87" s="250"/>
      <c r="I87" s="179"/>
      <c r="J87" s="136"/>
      <c r="K87" s="137"/>
    </row>
    <row r="88" spans="1:11" ht="10.5" customHeight="1">
      <c r="A88" s="14"/>
      <c r="B88" s="15"/>
      <c r="C88" s="23"/>
      <c r="D88" s="295"/>
      <c r="E88" s="295"/>
      <c r="F88" s="206" t="s">
        <v>95</v>
      </c>
      <c r="G88" s="243">
        <f>SUM(G89:G92)</f>
        <v>0</v>
      </c>
      <c r="H88" s="244">
        <f>SUM(H89:H92)</f>
        <v>0</v>
      </c>
      <c r="I88" s="178"/>
      <c r="J88" s="38">
        <f>SUM(J89:J92)</f>
        <v>0</v>
      </c>
      <c r="K88" s="39" t="str">
        <f>IF(H88&gt;0,J88/H88*100,"-")</f>
        <v>-</v>
      </c>
    </row>
    <row r="89" spans="1:11" ht="10.5" customHeight="1">
      <c r="A89" s="14"/>
      <c r="B89" s="15"/>
      <c r="C89" s="144"/>
      <c r="D89" s="295"/>
      <c r="E89" s="295"/>
      <c r="F89" s="207" t="s">
        <v>137</v>
      </c>
      <c r="G89" s="245">
        <v>0</v>
      </c>
      <c r="H89" s="246">
        <v>0</v>
      </c>
      <c r="I89" s="179"/>
      <c r="J89" s="40">
        <v>0</v>
      </c>
      <c r="K89" s="41" t="str">
        <f>IF(H89&gt;0,J89/H89*100,"-")</f>
        <v>-</v>
      </c>
    </row>
    <row r="90" spans="1:11" ht="10.5" customHeight="1">
      <c r="A90" s="14"/>
      <c r="B90" s="15"/>
      <c r="C90" s="144"/>
      <c r="D90" s="295"/>
      <c r="E90" s="295"/>
      <c r="F90" s="207" t="s">
        <v>33</v>
      </c>
      <c r="G90" s="245">
        <v>0</v>
      </c>
      <c r="H90" s="246">
        <v>0</v>
      </c>
      <c r="I90" s="179"/>
      <c r="J90" s="40">
        <v>0</v>
      </c>
      <c r="K90" s="41" t="str">
        <f>IF(H90&gt;0,J90/H90*100,"-")</f>
        <v>-</v>
      </c>
    </row>
    <row r="91" spans="1:11" ht="10.5" customHeight="1">
      <c r="A91" s="14"/>
      <c r="B91" s="15"/>
      <c r="C91" s="144"/>
      <c r="D91" s="295"/>
      <c r="E91" s="295"/>
      <c r="F91" s="207" t="s">
        <v>54</v>
      </c>
      <c r="G91" s="245">
        <v>0</v>
      </c>
      <c r="H91" s="246">
        <v>0</v>
      </c>
      <c r="I91" s="179"/>
      <c r="J91" s="40">
        <v>0</v>
      </c>
      <c r="K91" s="41" t="str">
        <f>IF(H91&gt;0,J91/H91*100,"-")</f>
        <v>-</v>
      </c>
    </row>
    <row r="92" spans="1:11" ht="10.5" customHeight="1">
      <c r="A92" s="14"/>
      <c r="B92" s="15"/>
      <c r="C92" s="144"/>
      <c r="D92" s="295"/>
      <c r="E92" s="295"/>
      <c r="F92" s="207" t="s">
        <v>55</v>
      </c>
      <c r="G92" s="245">
        <v>0</v>
      </c>
      <c r="H92" s="246">
        <v>0</v>
      </c>
      <c r="I92" s="179"/>
      <c r="J92" s="40">
        <v>0</v>
      </c>
      <c r="K92" s="41" t="str">
        <f>IF(H92&gt;0,J92/H92*100,"-")</f>
        <v>-</v>
      </c>
    </row>
    <row r="93" spans="1:11" ht="1.5" customHeight="1">
      <c r="A93" s="14"/>
      <c r="B93" s="15"/>
      <c r="C93" s="144"/>
      <c r="D93" s="303"/>
      <c r="E93" s="303"/>
      <c r="F93" s="132"/>
      <c r="G93" s="247"/>
      <c r="H93" s="248"/>
      <c r="I93" s="180"/>
      <c r="J93" s="133"/>
      <c r="K93" s="134"/>
    </row>
    <row r="94" spans="1:11" ht="1.5" customHeight="1">
      <c r="A94" s="14"/>
      <c r="B94" s="15"/>
      <c r="C94" s="144"/>
      <c r="D94" s="294">
        <v>852</v>
      </c>
      <c r="E94" s="294">
        <v>85219</v>
      </c>
      <c r="F94" s="135"/>
      <c r="G94" s="249"/>
      <c r="H94" s="250"/>
      <c r="I94" s="179"/>
      <c r="J94" s="136"/>
      <c r="K94" s="137"/>
    </row>
    <row r="95" spans="1:11" ht="10.5" customHeight="1">
      <c r="A95" s="14"/>
      <c r="B95" s="15"/>
      <c r="C95" s="23"/>
      <c r="D95" s="295"/>
      <c r="E95" s="295"/>
      <c r="F95" s="206" t="s">
        <v>95</v>
      </c>
      <c r="G95" s="243">
        <f>SUM(G96:G99)</f>
        <v>0</v>
      </c>
      <c r="H95" s="244">
        <f>SUM(H96:H99)</f>
        <v>206912</v>
      </c>
      <c r="I95" s="178"/>
      <c r="J95" s="38">
        <f>SUM(J96:J99)</f>
        <v>205102.24</v>
      </c>
      <c r="K95" s="39">
        <f>IF(H95&gt;0,J95/H95*100,"-")</f>
        <v>99.12534797401793</v>
      </c>
    </row>
    <row r="96" spans="1:11" ht="10.5" customHeight="1">
      <c r="A96" s="14"/>
      <c r="B96" s="15"/>
      <c r="C96" s="144"/>
      <c r="D96" s="295"/>
      <c r="E96" s="295"/>
      <c r="F96" s="207" t="s">
        <v>137</v>
      </c>
      <c r="G96" s="245">
        <v>0</v>
      </c>
      <c r="H96" s="246">
        <v>206912</v>
      </c>
      <c r="I96" s="179"/>
      <c r="J96" s="40">
        <v>205102.24</v>
      </c>
      <c r="K96" s="41">
        <f>IF(H96&gt;0,J96/H96*100,"-")</f>
        <v>99.12534797401793</v>
      </c>
    </row>
    <row r="97" spans="1:11" ht="10.5" customHeight="1">
      <c r="A97" s="14"/>
      <c r="B97" s="15"/>
      <c r="C97" s="144"/>
      <c r="D97" s="295"/>
      <c r="E97" s="295"/>
      <c r="F97" s="207" t="s">
        <v>33</v>
      </c>
      <c r="G97" s="245">
        <v>0</v>
      </c>
      <c r="H97" s="246">
        <v>0</v>
      </c>
      <c r="I97" s="179"/>
      <c r="J97" s="42">
        <v>0</v>
      </c>
      <c r="K97" s="41" t="str">
        <f>IF(H97&gt;0,J97/H97*100,"-")</f>
        <v>-</v>
      </c>
    </row>
    <row r="98" spans="1:11" ht="10.5" customHeight="1">
      <c r="A98" s="14"/>
      <c r="B98" s="15"/>
      <c r="C98" s="144"/>
      <c r="D98" s="295"/>
      <c r="E98" s="295"/>
      <c r="F98" s="207" t="s">
        <v>54</v>
      </c>
      <c r="G98" s="245">
        <v>0</v>
      </c>
      <c r="H98" s="246">
        <v>0</v>
      </c>
      <c r="I98" s="179"/>
      <c r="J98" s="42">
        <v>0</v>
      </c>
      <c r="K98" s="41" t="str">
        <f>IF(H98&gt;0,J98/H98*100,"-")</f>
        <v>-</v>
      </c>
    </row>
    <row r="99" spans="1:11" ht="10.5" customHeight="1">
      <c r="A99" s="14"/>
      <c r="B99" s="15"/>
      <c r="C99" s="144"/>
      <c r="D99" s="295"/>
      <c r="E99" s="295"/>
      <c r="F99" s="207" t="s">
        <v>55</v>
      </c>
      <c r="G99" s="245">
        <v>0</v>
      </c>
      <c r="H99" s="246">
        <v>0</v>
      </c>
      <c r="I99" s="179"/>
      <c r="J99" s="42">
        <v>0</v>
      </c>
      <c r="K99" s="41" t="str">
        <f>IF(H99&gt;0,J99/H99*100,"-")</f>
        <v>-</v>
      </c>
    </row>
    <row r="100" spans="1:11" ht="1.5" customHeight="1">
      <c r="A100" s="14"/>
      <c r="B100" s="15"/>
      <c r="C100" s="144"/>
      <c r="D100" s="303"/>
      <c r="E100" s="303"/>
      <c r="F100" s="132"/>
      <c r="G100" s="247"/>
      <c r="H100" s="248"/>
      <c r="I100" s="180"/>
      <c r="J100" s="133"/>
      <c r="K100" s="134"/>
    </row>
    <row r="101" spans="1:11" ht="1.5" customHeight="1">
      <c r="A101" s="14"/>
      <c r="B101" s="15"/>
      <c r="C101" s="144"/>
      <c r="D101" s="294">
        <v>853</v>
      </c>
      <c r="E101" s="294">
        <v>85395</v>
      </c>
      <c r="F101" s="135"/>
      <c r="G101" s="249"/>
      <c r="H101" s="250"/>
      <c r="I101" s="179"/>
      <c r="J101" s="136"/>
      <c r="K101" s="137"/>
    </row>
    <row r="102" spans="1:11" ht="10.5" customHeight="1">
      <c r="A102" s="14"/>
      <c r="B102" s="15"/>
      <c r="C102" s="23"/>
      <c r="D102" s="295"/>
      <c r="E102" s="295"/>
      <c r="F102" s="206" t="s">
        <v>95</v>
      </c>
      <c r="G102" s="243">
        <f>SUM(G103:G106)</f>
        <v>1200000</v>
      </c>
      <c r="H102" s="244">
        <f>SUM(H103:H106)</f>
        <v>2355774</v>
      </c>
      <c r="I102" s="178"/>
      <c r="J102" s="38">
        <f>SUM(J103:J106)</f>
        <v>2290942.66</v>
      </c>
      <c r="K102" s="39">
        <f>IF(H102&gt;0,J102/H102*100,"-")</f>
        <v>97.24798134286226</v>
      </c>
    </row>
    <row r="103" spans="1:11" ht="10.5" customHeight="1">
      <c r="A103" s="14"/>
      <c r="B103" s="15"/>
      <c r="C103" s="144"/>
      <c r="D103" s="295"/>
      <c r="E103" s="295"/>
      <c r="F103" s="207" t="s">
        <v>137</v>
      </c>
      <c r="G103" s="245">
        <v>0</v>
      </c>
      <c r="H103" s="246">
        <v>0</v>
      </c>
      <c r="I103" s="179"/>
      <c r="J103" s="42">
        <v>0</v>
      </c>
      <c r="K103" s="41" t="str">
        <f>IF(H103&gt;0,J103/H103*100,"-")</f>
        <v>-</v>
      </c>
    </row>
    <row r="104" spans="1:11" ht="10.5" customHeight="1">
      <c r="A104" s="14"/>
      <c r="B104" s="15"/>
      <c r="C104" s="144"/>
      <c r="D104" s="295"/>
      <c r="E104" s="295"/>
      <c r="F104" s="207" t="s">
        <v>33</v>
      </c>
      <c r="G104" s="245">
        <v>1139636</v>
      </c>
      <c r="H104" s="246">
        <v>2237327</v>
      </c>
      <c r="I104" s="179"/>
      <c r="J104" s="40">
        <v>2175755.66</v>
      </c>
      <c r="K104" s="41">
        <f>IF(H104&gt;0,J104/H104*100,"-")</f>
        <v>97.24799548747234</v>
      </c>
    </row>
    <row r="105" spans="1:11" ht="10.5" customHeight="1">
      <c r="A105" s="14"/>
      <c r="B105" s="15"/>
      <c r="C105" s="144"/>
      <c r="D105" s="295"/>
      <c r="E105" s="295"/>
      <c r="F105" s="207" t="s">
        <v>54</v>
      </c>
      <c r="G105" s="245">
        <v>0</v>
      </c>
      <c r="H105" s="246">
        <v>0</v>
      </c>
      <c r="I105" s="179"/>
      <c r="J105" s="42">
        <v>0</v>
      </c>
      <c r="K105" s="41" t="str">
        <f>IF(H105&gt;0,J105/H105*100,"-")</f>
        <v>-</v>
      </c>
    </row>
    <row r="106" spans="1:11" ht="10.5" customHeight="1">
      <c r="A106" s="14"/>
      <c r="B106" s="15"/>
      <c r="C106" s="144"/>
      <c r="D106" s="295"/>
      <c r="E106" s="295"/>
      <c r="F106" s="207" t="s">
        <v>55</v>
      </c>
      <c r="G106" s="245">
        <v>60364</v>
      </c>
      <c r="H106" s="246">
        <v>118447</v>
      </c>
      <c r="I106" s="179"/>
      <c r="J106" s="40">
        <v>115187</v>
      </c>
      <c r="K106" s="41">
        <f>IF(H106&gt;0,J106/H106*100,"-")</f>
        <v>97.24771416751796</v>
      </c>
    </row>
    <row r="107" spans="1:11" ht="1.5" customHeight="1">
      <c r="A107" s="26"/>
      <c r="B107" s="27"/>
      <c r="C107" s="200"/>
      <c r="D107" s="296"/>
      <c r="E107" s="296"/>
      <c r="F107" s="47"/>
      <c r="G107" s="251"/>
      <c r="H107" s="237"/>
      <c r="I107" s="173"/>
      <c r="J107" s="27"/>
      <c r="K107" s="31"/>
    </row>
    <row r="108" spans="1:13" s="37" customFormat="1" ht="1.5" customHeight="1">
      <c r="A108" s="297" t="s">
        <v>24</v>
      </c>
      <c r="B108" s="10"/>
      <c r="C108" s="32"/>
      <c r="D108" s="297"/>
      <c r="E108" s="300"/>
      <c r="F108" s="10"/>
      <c r="G108" s="252"/>
      <c r="H108" s="231"/>
      <c r="I108" s="175"/>
      <c r="J108" s="33"/>
      <c r="K108" s="13"/>
      <c r="L108" s="138"/>
      <c r="M108" s="138"/>
    </row>
    <row r="109" spans="1:13" s="37" customFormat="1" ht="10.5" customHeight="1">
      <c r="A109" s="298"/>
      <c r="B109" s="127" t="s">
        <v>2</v>
      </c>
      <c r="C109" s="34" t="s">
        <v>96</v>
      </c>
      <c r="D109" s="298"/>
      <c r="E109" s="301"/>
      <c r="F109" s="205" t="s">
        <v>102</v>
      </c>
      <c r="G109" s="253">
        <f>SUM(G110:G113)</f>
        <v>147788</v>
      </c>
      <c r="H109" s="232">
        <f>SUM(H110:H113)</f>
        <v>78491</v>
      </c>
      <c r="I109" s="170"/>
      <c r="J109" s="121">
        <f>SUM(J110:J113)</f>
        <v>31862.939999999995</v>
      </c>
      <c r="K109" s="122">
        <f>IF(H109&gt;0,J109/H109*100,"-")</f>
        <v>40.59438661757399</v>
      </c>
      <c r="L109" s="138"/>
      <c r="M109" s="138"/>
    </row>
    <row r="110" spans="1:13" s="37" customFormat="1" ht="10.5" customHeight="1">
      <c r="A110" s="298"/>
      <c r="B110" s="127" t="s">
        <v>3</v>
      </c>
      <c r="C110" s="34" t="s">
        <v>189</v>
      </c>
      <c r="D110" s="298"/>
      <c r="E110" s="301"/>
      <c r="F110" s="188" t="s">
        <v>137</v>
      </c>
      <c r="G110" s="239">
        <f>G117+G124</f>
        <v>147788</v>
      </c>
      <c r="H110" s="238">
        <f>H117+H124</f>
        <v>48215</v>
      </c>
      <c r="I110" s="171"/>
      <c r="J110" s="128">
        <f>J117+J124</f>
        <v>4779.44</v>
      </c>
      <c r="K110" s="129">
        <f>IF(H110&gt;0,J110/H110*100,"-")</f>
        <v>9.912765736803898</v>
      </c>
      <c r="L110" s="138"/>
      <c r="M110" s="138"/>
    </row>
    <row r="111" spans="1:13" s="37" customFormat="1" ht="10.5" customHeight="1">
      <c r="A111" s="298"/>
      <c r="B111" s="127"/>
      <c r="C111" s="34" t="s">
        <v>190</v>
      </c>
      <c r="D111" s="298"/>
      <c r="E111" s="301"/>
      <c r="F111" s="188" t="s">
        <v>33</v>
      </c>
      <c r="G111" s="239">
        <f>G118+G125</f>
        <v>0</v>
      </c>
      <c r="H111" s="238">
        <f aca="true" t="shared" si="5" ref="H111:J113">H118+H125</f>
        <v>25736</v>
      </c>
      <c r="I111" s="171"/>
      <c r="J111" s="128">
        <f t="shared" si="5"/>
        <v>23021.01</v>
      </c>
      <c r="K111" s="129">
        <f>IF(H111&gt;0,J111/H111*100,"-")</f>
        <v>89.45061392601802</v>
      </c>
      <c r="L111" s="138"/>
      <c r="M111" s="138"/>
    </row>
    <row r="112" spans="1:13" s="37" customFormat="1" ht="10.5" customHeight="1">
      <c r="A112" s="298"/>
      <c r="B112" s="127" t="s">
        <v>4</v>
      </c>
      <c r="C112" s="34" t="s">
        <v>97</v>
      </c>
      <c r="D112" s="298"/>
      <c r="E112" s="301"/>
      <c r="F112" s="188" t="s">
        <v>54</v>
      </c>
      <c r="G112" s="239">
        <f>G119+G126</f>
        <v>0</v>
      </c>
      <c r="H112" s="238">
        <f t="shared" si="5"/>
        <v>0</v>
      </c>
      <c r="I112" s="171"/>
      <c r="J112" s="128">
        <f t="shared" si="5"/>
        <v>0</v>
      </c>
      <c r="K112" s="129" t="str">
        <f>IF(H112&gt;0,J112/H112*100,"-")</f>
        <v>-</v>
      </c>
      <c r="L112" s="138"/>
      <c r="M112" s="138"/>
    </row>
    <row r="113" spans="1:13" s="37" customFormat="1" ht="10.5" customHeight="1">
      <c r="A113" s="298"/>
      <c r="B113" s="127" t="s">
        <v>5</v>
      </c>
      <c r="C113" s="34" t="s">
        <v>98</v>
      </c>
      <c r="D113" s="298"/>
      <c r="E113" s="301"/>
      <c r="F113" s="188" t="s">
        <v>55</v>
      </c>
      <c r="G113" s="239">
        <f>G120+G127</f>
        <v>0</v>
      </c>
      <c r="H113" s="238">
        <f t="shared" si="5"/>
        <v>4540</v>
      </c>
      <c r="I113" s="171"/>
      <c r="J113" s="128">
        <f t="shared" si="5"/>
        <v>4062.49</v>
      </c>
      <c r="K113" s="129">
        <f>IF(H113&gt;0,J113/H113*100,"-")</f>
        <v>89.48215859030837</v>
      </c>
      <c r="L113" s="138"/>
      <c r="M113" s="138"/>
    </row>
    <row r="114" spans="1:13" s="37" customFormat="1" ht="1.5" customHeight="1">
      <c r="A114" s="298"/>
      <c r="B114" s="15"/>
      <c r="C114" s="144"/>
      <c r="D114" s="304"/>
      <c r="E114" s="307"/>
      <c r="F114" s="130"/>
      <c r="G114" s="240"/>
      <c r="H114" s="241"/>
      <c r="I114" s="176"/>
      <c r="J114" s="131"/>
      <c r="K114" s="36"/>
      <c r="L114" s="138"/>
      <c r="M114" s="138"/>
    </row>
    <row r="115" spans="1:13" s="37" customFormat="1" ht="1.5" customHeight="1">
      <c r="A115" s="14"/>
      <c r="B115" s="15"/>
      <c r="C115" s="144"/>
      <c r="D115" s="294">
        <v>852</v>
      </c>
      <c r="E115" s="294">
        <v>85219</v>
      </c>
      <c r="G115" s="242"/>
      <c r="H115" s="234"/>
      <c r="I115" s="177"/>
      <c r="J115" s="15"/>
      <c r="K115" s="22"/>
      <c r="L115" s="138"/>
      <c r="M115" s="138"/>
    </row>
    <row r="116" spans="1:13" s="37" customFormat="1" ht="10.5" customHeight="1">
      <c r="A116" s="14"/>
      <c r="B116" s="15"/>
      <c r="C116" s="23"/>
      <c r="D116" s="295"/>
      <c r="E116" s="295"/>
      <c r="F116" s="206" t="s">
        <v>95</v>
      </c>
      <c r="G116" s="243">
        <f>SUM(G117:G120)</f>
        <v>0</v>
      </c>
      <c r="H116" s="244">
        <f>SUM(H117:H120)</f>
        <v>48215</v>
      </c>
      <c r="I116" s="178"/>
      <c r="J116" s="38">
        <f>SUM(J117:J120)</f>
        <v>4779.44</v>
      </c>
      <c r="K116" s="39">
        <f>IF(H116&gt;0,J116/H116*100,"-")</f>
        <v>9.912765736803898</v>
      </c>
      <c r="L116" s="138"/>
      <c r="M116" s="138"/>
    </row>
    <row r="117" spans="1:13" s="37" customFormat="1" ht="10.5" customHeight="1">
      <c r="A117" s="14"/>
      <c r="B117" s="15"/>
      <c r="C117" s="144"/>
      <c r="D117" s="295"/>
      <c r="E117" s="295"/>
      <c r="F117" s="207" t="s">
        <v>137</v>
      </c>
      <c r="G117" s="245">
        <v>0</v>
      </c>
      <c r="H117" s="246">
        <v>48215</v>
      </c>
      <c r="I117" s="283">
        <v>1</v>
      </c>
      <c r="J117" s="40">
        <v>4779.44</v>
      </c>
      <c r="K117" s="41">
        <f>IF(H117&gt;0,J117/H117*100,"-")</f>
        <v>9.912765736803898</v>
      </c>
      <c r="L117" s="138"/>
      <c r="M117" s="138"/>
    </row>
    <row r="118" spans="1:13" s="37" customFormat="1" ht="10.5" customHeight="1">
      <c r="A118" s="14"/>
      <c r="B118" s="15"/>
      <c r="C118" s="144"/>
      <c r="D118" s="295"/>
      <c r="E118" s="295"/>
      <c r="F118" s="207" t="s">
        <v>33</v>
      </c>
      <c r="G118" s="245">
        <v>0</v>
      </c>
      <c r="H118" s="246">
        <v>0</v>
      </c>
      <c r="I118" s="179"/>
      <c r="J118" s="42">
        <v>0</v>
      </c>
      <c r="K118" s="41" t="str">
        <f>IF(H118&gt;0,J118/H118*100,"-")</f>
        <v>-</v>
      </c>
      <c r="L118" s="138"/>
      <c r="M118" s="138"/>
    </row>
    <row r="119" spans="1:13" s="37" customFormat="1" ht="10.5" customHeight="1">
      <c r="A119" s="14"/>
      <c r="B119" s="15"/>
      <c r="C119" s="144"/>
      <c r="D119" s="295"/>
      <c r="E119" s="295"/>
      <c r="F119" s="207" t="s">
        <v>54</v>
      </c>
      <c r="G119" s="245">
        <v>0</v>
      </c>
      <c r="H119" s="246">
        <v>0</v>
      </c>
      <c r="I119" s="179"/>
      <c r="J119" s="42">
        <v>0</v>
      </c>
      <c r="K119" s="41" t="str">
        <f>IF(H119&gt;0,J119/H119*100,"-")</f>
        <v>-</v>
      </c>
      <c r="L119" s="138"/>
      <c r="M119" s="138"/>
    </row>
    <row r="120" spans="1:13" s="37" customFormat="1" ht="10.5" customHeight="1">
      <c r="A120" s="14"/>
      <c r="B120" s="15"/>
      <c r="C120" s="144"/>
      <c r="D120" s="295"/>
      <c r="E120" s="295"/>
      <c r="F120" s="207" t="s">
        <v>55</v>
      </c>
      <c r="G120" s="245">
        <v>0</v>
      </c>
      <c r="H120" s="246">
        <v>0</v>
      </c>
      <c r="I120" s="179"/>
      <c r="J120" s="42">
        <v>0</v>
      </c>
      <c r="K120" s="41" t="str">
        <f>IF(H120&gt;0,J120/H120*100,"-")</f>
        <v>-</v>
      </c>
      <c r="L120" s="138"/>
      <c r="M120" s="138"/>
    </row>
    <row r="121" spans="1:13" s="37" customFormat="1" ht="1.5" customHeight="1">
      <c r="A121" s="14"/>
      <c r="B121" s="15"/>
      <c r="C121" s="144"/>
      <c r="D121" s="303"/>
      <c r="E121" s="303"/>
      <c r="F121" s="132"/>
      <c r="G121" s="247"/>
      <c r="H121" s="248"/>
      <c r="I121" s="180"/>
      <c r="J121" s="133"/>
      <c r="K121" s="134"/>
      <c r="L121" s="138"/>
      <c r="M121" s="138"/>
    </row>
    <row r="122" spans="1:13" s="37" customFormat="1" ht="1.5" customHeight="1">
      <c r="A122" s="14"/>
      <c r="B122" s="15"/>
      <c r="C122" s="144"/>
      <c r="D122" s="294">
        <v>853</v>
      </c>
      <c r="E122" s="294">
        <v>85395</v>
      </c>
      <c r="F122" s="135"/>
      <c r="G122" s="249"/>
      <c r="H122" s="250"/>
      <c r="I122" s="179"/>
      <c r="J122" s="136"/>
      <c r="K122" s="137"/>
      <c r="L122" s="138"/>
      <c r="M122" s="138"/>
    </row>
    <row r="123" spans="1:13" s="37" customFormat="1" ht="10.5" customHeight="1">
      <c r="A123" s="14"/>
      <c r="B123" s="15"/>
      <c r="C123" s="23"/>
      <c r="D123" s="295"/>
      <c r="E123" s="295"/>
      <c r="F123" s="206" t="s">
        <v>95</v>
      </c>
      <c r="G123" s="243">
        <f>SUM(G124:G127)</f>
        <v>147788</v>
      </c>
      <c r="H123" s="244">
        <f>SUM(H124:H127)</f>
        <v>30276</v>
      </c>
      <c r="I123" s="178"/>
      <c r="J123" s="38">
        <f>SUM(J124:J127)</f>
        <v>27083.5</v>
      </c>
      <c r="K123" s="39">
        <f>IF(H123&gt;0,J123/H123*100,"-")</f>
        <v>89.45534416699697</v>
      </c>
      <c r="L123" s="138"/>
      <c r="M123" s="138"/>
    </row>
    <row r="124" spans="1:13" s="37" customFormat="1" ht="10.5" customHeight="1">
      <c r="A124" s="14"/>
      <c r="B124" s="15"/>
      <c r="C124" s="144"/>
      <c r="D124" s="295"/>
      <c r="E124" s="295"/>
      <c r="F124" s="207" t="s">
        <v>137</v>
      </c>
      <c r="G124" s="245">
        <v>147788</v>
      </c>
      <c r="H124" s="246">
        <v>0</v>
      </c>
      <c r="I124" s="179"/>
      <c r="J124" s="40">
        <v>0</v>
      </c>
      <c r="K124" s="41" t="str">
        <f>IF(H124&gt;0,J124/H124*100,"-")</f>
        <v>-</v>
      </c>
      <c r="L124" s="138"/>
      <c r="M124" s="138"/>
    </row>
    <row r="125" spans="1:13" s="37" customFormat="1" ht="10.5" customHeight="1">
      <c r="A125" s="14"/>
      <c r="B125" s="15"/>
      <c r="C125" s="144"/>
      <c r="D125" s="295"/>
      <c r="E125" s="295"/>
      <c r="F125" s="207" t="s">
        <v>33</v>
      </c>
      <c r="G125" s="245">
        <v>0</v>
      </c>
      <c r="H125" s="246">
        <v>25736</v>
      </c>
      <c r="I125" s="179"/>
      <c r="J125" s="42">
        <v>23021.01</v>
      </c>
      <c r="K125" s="41">
        <f>IF(H125&gt;0,J125/H125*100,"-")</f>
        <v>89.45061392601802</v>
      </c>
      <c r="L125" s="138"/>
      <c r="M125" s="138"/>
    </row>
    <row r="126" spans="1:13" s="37" customFormat="1" ht="10.5" customHeight="1">
      <c r="A126" s="14"/>
      <c r="B126" s="15"/>
      <c r="C126" s="144"/>
      <c r="D126" s="295"/>
      <c r="E126" s="295"/>
      <c r="F126" s="207" t="s">
        <v>54</v>
      </c>
      <c r="G126" s="245">
        <v>0</v>
      </c>
      <c r="H126" s="246">
        <v>0</v>
      </c>
      <c r="I126" s="179"/>
      <c r="J126" s="42">
        <v>0</v>
      </c>
      <c r="K126" s="41" t="str">
        <f>IF(H126&gt;0,J126/H126*100,"-")</f>
        <v>-</v>
      </c>
      <c r="L126" s="138"/>
      <c r="M126" s="138"/>
    </row>
    <row r="127" spans="1:13" s="37" customFormat="1" ht="10.5" customHeight="1">
      <c r="A127" s="14"/>
      <c r="B127" s="15"/>
      <c r="C127" s="144"/>
      <c r="D127" s="295"/>
      <c r="E127" s="295"/>
      <c r="F127" s="207" t="s">
        <v>55</v>
      </c>
      <c r="G127" s="245">
        <v>0</v>
      </c>
      <c r="H127" s="246">
        <f>89179-84639</f>
        <v>4540</v>
      </c>
      <c r="I127" s="179"/>
      <c r="J127" s="42">
        <v>4062.49</v>
      </c>
      <c r="K127" s="41">
        <f>IF(H127&gt;0,J127/H127*100,"-")</f>
        <v>89.48215859030837</v>
      </c>
      <c r="L127" s="138"/>
      <c r="M127" s="138"/>
    </row>
    <row r="128" spans="1:13" s="47" customFormat="1" ht="1.5" customHeight="1">
      <c r="A128" s="26"/>
      <c r="B128" s="27"/>
      <c r="C128" s="200"/>
      <c r="D128" s="296"/>
      <c r="E128" s="296"/>
      <c r="F128" s="139"/>
      <c r="G128" s="254"/>
      <c r="H128" s="255"/>
      <c r="I128" s="181"/>
      <c r="J128" s="140"/>
      <c r="K128" s="141"/>
      <c r="L128" s="142"/>
      <c r="M128" s="142"/>
    </row>
    <row r="129" spans="1:13" s="103" customFormat="1" ht="1.5" customHeight="1">
      <c r="A129" s="97"/>
      <c r="B129" s="98"/>
      <c r="C129" s="196"/>
      <c r="D129" s="99"/>
      <c r="E129" s="99"/>
      <c r="F129" s="98"/>
      <c r="G129" s="256"/>
      <c r="H129" s="223"/>
      <c r="I129" s="165"/>
      <c r="J129" s="100"/>
      <c r="K129" s="101"/>
      <c r="L129" s="102"/>
      <c r="M129" s="102"/>
    </row>
    <row r="130" spans="1:13" s="110" customFormat="1" ht="10.5" customHeight="1">
      <c r="A130" s="104" t="s">
        <v>25</v>
      </c>
      <c r="B130" s="305" t="s">
        <v>99</v>
      </c>
      <c r="C130" s="306"/>
      <c r="D130" s="105"/>
      <c r="E130" s="105"/>
      <c r="F130" s="111"/>
      <c r="G130" s="257">
        <f>SUM(G131:G134)</f>
        <v>0</v>
      </c>
      <c r="H130" s="225">
        <f>SUM(H131:H134)</f>
        <v>164446</v>
      </c>
      <c r="I130" s="166"/>
      <c r="J130" s="107">
        <f>SUM(J131:J134)</f>
        <v>162520.74</v>
      </c>
      <c r="K130" s="108">
        <f>IF(H130&gt;0,J130/H130*100,"-")</f>
        <v>98.82924485849458</v>
      </c>
      <c r="L130" s="109"/>
      <c r="M130" s="109"/>
    </row>
    <row r="131" spans="1:13" s="110" customFormat="1" ht="10.5" customHeight="1">
      <c r="A131" s="106"/>
      <c r="B131" s="111"/>
      <c r="C131" s="197"/>
      <c r="D131" s="105"/>
      <c r="E131" s="105"/>
      <c r="F131" s="112" t="s">
        <v>137</v>
      </c>
      <c r="G131" s="258">
        <f>G138+G145</f>
        <v>0</v>
      </c>
      <c r="H131" s="226">
        <f>H138+H145</f>
        <v>0</v>
      </c>
      <c r="I131" s="167"/>
      <c r="J131" s="189">
        <f>J138+J145</f>
        <v>0</v>
      </c>
      <c r="K131" s="114" t="str">
        <f>IF(H131&gt;0,J131/H131*100,"-")</f>
        <v>-</v>
      </c>
      <c r="L131" s="109"/>
      <c r="M131" s="109"/>
    </row>
    <row r="132" spans="1:13" s="110" customFormat="1" ht="10.5" customHeight="1">
      <c r="A132" s="106"/>
      <c r="B132" s="111"/>
      <c r="C132" s="197"/>
      <c r="D132" s="105"/>
      <c r="E132" s="105"/>
      <c r="F132" s="112" t="s">
        <v>33</v>
      </c>
      <c r="G132" s="258">
        <f aca="true" t="shared" si="6" ref="G132:H134">G139+G146</f>
        <v>0</v>
      </c>
      <c r="H132" s="226">
        <f t="shared" si="6"/>
        <v>149501</v>
      </c>
      <c r="I132" s="167"/>
      <c r="J132" s="189">
        <f>J139+J146</f>
        <v>147575.74</v>
      </c>
      <c r="K132" s="114">
        <f>IF(H132&gt;0,J132/H132*100,"-")</f>
        <v>98.71220928288105</v>
      </c>
      <c r="L132" s="109"/>
      <c r="M132" s="109"/>
    </row>
    <row r="133" spans="1:13" s="110" customFormat="1" ht="10.5" customHeight="1">
      <c r="A133" s="106"/>
      <c r="B133" s="111"/>
      <c r="C133" s="197"/>
      <c r="D133" s="105"/>
      <c r="E133" s="105"/>
      <c r="F133" s="112" t="s">
        <v>54</v>
      </c>
      <c r="G133" s="258">
        <f t="shared" si="6"/>
        <v>0</v>
      </c>
      <c r="H133" s="226">
        <f t="shared" si="6"/>
        <v>0</v>
      </c>
      <c r="I133" s="167"/>
      <c r="J133" s="189">
        <f>J140+J147</f>
        <v>0</v>
      </c>
      <c r="K133" s="114" t="str">
        <f>IF(H133&gt;0,J133/H133*100,"-")</f>
        <v>-</v>
      </c>
      <c r="L133" s="109"/>
      <c r="M133" s="109"/>
    </row>
    <row r="134" spans="1:13" s="110" customFormat="1" ht="10.5" customHeight="1">
      <c r="A134" s="106"/>
      <c r="B134" s="111"/>
      <c r="C134" s="197"/>
      <c r="D134" s="105"/>
      <c r="E134" s="105"/>
      <c r="F134" s="112" t="s">
        <v>55</v>
      </c>
      <c r="G134" s="258">
        <f t="shared" si="6"/>
        <v>0</v>
      </c>
      <c r="H134" s="226">
        <f t="shared" si="6"/>
        <v>14945</v>
      </c>
      <c r="I134" s="167"/>
      <c r="J134" s="189">
        <f>J141+J148</f>
        <v>14945</v>
      </c>
      <c r="K134" s="114">
        <f>IF(H134&gt;0,J134/H134*100,"-")</f>
        <v>100</v>
      </c>
      <c r="L134" s="109"/>
      <c r="M134" s="109"/>
    </row>
    <row r="135" spans="1:13" s="103" customFormat="1" ht="1.5" customHeight="1">
      <c r="A135" s="115"/>
      <c r="B135" s="116"/>
      <c r="C135" s="198"/>
      <c r="D135" s="117"/>
      <c r="E135" s="117"/>
      <c r="F135" s="116"/>
      <c r="G135" s="259"/>
      <c r="H135" s="229"/>
      <c r="I135" s="168"/>
      <c r="J135" s="118"/>
      <c r="K135" s="119"/>
      <c r="L135" s="102"/>
      <c r="M135" s="102"/>
    </row>
    <row r="136" spans="1:11" ht="1.5" customHeight="1">
      <c r="A136" s="297" t="s">
        <v>20</v>
      </c>
      <c r="B136" s="10"/>
      <c r="C136" s="201"/>
      <c r="D136" s="297">
        <v>853</v>
      </c>
      <c r="E136" s="297">
        <v>85395</v>
      </c>
      <c r="F136" s="11"/>
      <c r="G136" s="252"/>
      <c r="H136" s="231"/>
      <c r="I136" s="169"/>
      <c r="J136" s="10"/>
      <c r="K136" s="13"/>
    </row>
    <row r="137" spans="1:11" ht="10.5" customHeight="1">
      <c r="A137" s="298"/>
      <c r="B137" s="15" t="s">
        <v>2</v>
      </c>
      <c r="C137" s="34" t="s">
        <v>28</v>
      </c>
      <c r="D137" s="298"/>
      <c r="E137" s="298"/>
      <c r="F137" s="205" t="s">
        <v>102</v>
      </c>
      <c r="G137" s="253">
        <f>SUM(G138:G141)</f>
        <v>0</v>
      </c>
      <c r="H137" s="232">
        <f>SUM(H138:H141)</f>
        <v>149501</v>
      </c>
      <c r="I137" s="170"/>
      <c r="J137" s="121">
        <f>SUM(J138:J141)</f>
        <v>147575.74</v>
      </c>
      <c r="K137" s="122">
        <f>IF(H137&gt;0,J137/H137*100,"-")</f>
        <v>98.71220928288105</v>
      </c>
    </row>
    <row r="138" spans="1:11" ht="10.5" customHeight="1">
      <c r="A138" s="298"/>
      <c r="B138" s="15" t="s">
        <v>3</v>
      </c>
      <c r="C138" s="23" t="s">
        <v>35</v>
      </c>
      <c r="D138" s="298"/>
      <c r="E138" s="298"/>
      <c r="F138" s="188" t="s">
        <v>137</v>
      </c>
      <c r="G138" s="277">
        <v>0</v>
      </c>
      <c r="H138" s="234">
        <v>0</v>
      </c>
      <c r="I138" s="171"/>
      <c r="J138" s="21">
        <v>0</v>
      </c>
      <c r="K138" s="22" t="str">
        <f>IF(H138&gt;0,J138/H138*100,"-")</f>
        <v>-</v>
      </c>
    </row>
    <row r="139" spans="1:11" ht="10.5" customHeight="1">
      <c r="A139" s="298"/>
      <c r="B139" s="15" t="s">
        <v>4</v>
      </c>
      <c r="C139" s="23" t="s">
        <v>198</v>
      </c>
      <c r="D139" s="298"/>
      <c r="E139" s="298"/>
      <c r="F139" s="188" t="s">
        <v>33</v>
      </c>
      <c r="G139" s="277">
        <v>0</v>
      </c>
      <c r="H139" s="234">
        <v>149501</v>
      </c>
      <c r="I139" s="171"/>
      <c r="J139" s="21">
        <v>147575.74</v>
      </c>
      <c r="K139" s="22">
        <f>IF(H139&gt;0,J139/H139*100,"-")</f>
        <v>98.71220928288105</v>
      </c>
    </row>
    <row r="140" spans="1:11" ht="10.5" customHeight="1">
      <c r="A140" s="298"/>
      <c r="B140" s="15"/>
      <c r="C140" s="23" t="s">
        <v>197</v>
      </c>
      <c r="D140" s="298"/>
      <c r="E140" s="298"/>
      <c r="F140" s="188" t="s">
        <v>54</v>
      </c>
      <c r="G140" s="277">
        <v>0</v>
      </c>
      <c r="H140" s="234">
        <v>0</v>
      </c>
      <c r="I140" s="171"/>
      <c r="J140" s="21">
        <v>0</v>
      </c>
      <c r="K140" s="22" t="str">
        <f>IF(H140&gt;0,J140/H140*100,"-")</f>
        <v>-</v>
      </c>
    </row>
    <row r="141" spans="1:11" ht="10.5" customHeight="1">
      <c r="A141" s="298"/>
      <c r="B141" s="15" t="s">
        <v>5</v>
      </c>
      <c r="C141" s="23" t="s">
        <v>101</v>
      </c>
      <c r="D141" s="298"/>
      <c r="E141" s="298"/>
      <c r="F141" s="188" t="s">
        <v>55</v>
      </c>
      <c r="G141" s="277">
        <v>0</v>
      </c>
      <c r="H141" s="234">
        <v>0</v>
      </c>
      <c r="I141" s="171"/>
      <c r="J141" s="21">
        <v>0</v>
      </c>
      <c r="K141" s="22" t="str">
        <f>IF(H141&gt;0,J141/H141*100,"-")</f>
        <v>-</v>
      </c>
    </row>
    <row r="142" spans="1:11" ht="1.5" customHeight="1">
      <c r="A142" s="299"/>
      <c r="B142" s="27"/>
      <c r="C142" s="28"/>
      <c r="D142" s="299"/>
      <c r="E142" s="299"/>
      <c r="F142" s="27"/>
      <c r="G142" s="278"/>
      <c r="H142" s="237"/>
      <c r="I142" s="182"/>
      <c r="J142" s="30"/>
      <c r="K142" s="31"/>
    </row>
    <row r="143" spans="1:11" ht="1.5" customHeight="1">
      <c r="A143" s="297" t="s">
        <v>24</v>
      </c>
      <c r="B143" s="10"/>
      <c r="C143" s="201"/>
      <c r="D143" s="297">
        <v>853</v>
      </c>
      <c r="E143" s="297">
        <v>85333</v>
      </c>
      <c r="F143" s="11"/>
      <c r="G143" s="279"/>
      <c r="H143" s="231"/>
      <c r="I143" s="169"/>
      <c r="J143" s="10"/>
      <c r="K143" s="13"/>
    </row>
    <row r="144" spans="1:11" ht="10.5" customHeight="1">
      <c r="A144" s="298"/>
      <c r="B144" s="15" t="s">
        <v>2</v>
      </c>
      <c r="C144" s="34" t="s">
        <v>28</v>
      </c>
      <c r="D144" s="298"/>
      <c r="E144" s="298"/>
      <c r="F144" s="205" t="s">
        <v>102</v>
      </c>
      <c r="G144" s="280">
        <f>SUM(G145:G148)</f>
        <v>0</v>
      </c>
      <c r="H144" s="232">
        <f>SUM(H145:H148)</f>
        <v>14945</v>
      </c>
      <c r="I144" s="170"/>
      <c r="J144" s="121">
        <f>SUM(J145:J148)</f>
        <v>14945</v>
      </c>
      <c r="K144" s="122">
        <f>IF(H144&gt;0,J144/H144*100,"-")</f>
        <v>100</v>
      </c>
    </row>
    <row r="145" spans="1:11" ht="10.5" customHeight="1">
      <c r="A145" s="298"/>
      <c r="B145" s="15" t="s">
        <v>3</v>
      </c>
      <c r="C145" s="23" t="s">
        <v>35</v>
      </c>
      <c r="D145" s="298"/>
      <c r="E145" s="298"/>
      <c r="F145" s="188" t="s">
        <v>137</v>
      </c>
      <c r="G145" s="277">
        <v>0</v>
      </c>
      <c r="H145" s="234">
        <v>0</v>
      </c>
      <c r="I145" s="171"/>
      <c r="J145" s="21">
        <v>0</v>
      </c>
      <c r="K145" s="22" t="str">
        <f>IF(H145&gt;0,J145/H145*100,"-")</f>
        <v>-</v>
      </c>
    </row>
    <row r="146" spans="1:11" ht="10.5" customHeight="1">
      <c r="A146" s="298"/>
      <c r="B146" s="15" t="s">
        <v>4</v>
      </c>
      <c r="C146" s="23" t="s">
        <v>198</v>
      </c>
      <c r="D146" s="298"/>
      <c r="E146" s="298"/>
      <c r="F146" s="188" t="s">
        <v>33</v>
      </c>
      <c r="G146" s="277">
        <v>0</v>
      </c>
      <c r="H146" s="234">
        <v>0</v>
      </c>
      <c r="I146" s="171"/>
      <c r="J146" s="21">
        <v>0</v>
      </c>
      <c r="K146" s="22" t="str">
        <f>IF(H146&gt;0,J146/H146*100,"-")</f>
        <v>-</v>
      </c>
    </row>
    <row r="147" spans="1:11" ht="10.5" customHeight="1">
      <c r="A147" s="298"/>
      <c r="B147" s="15"/>
      <c r="C147" s="23" t="s">
        <v>197</v>
      </c>
      <c r="D147" s="298"/>
      <c r="E147" s="298"/>
      <c r="F147" s="188" t="s">
        <v>54</v>
      </c>
      <c r="G147" s="277">
        <v>0</v>
      </c>
      <c r="H147" s="234">
        <v>0</v>
      </c>
      <c r="I147" s="171"/>
      <c r="J147" s="21">
        <v>0</v>
      </c>
      <c r="K147" s="22" t="str">
        <f>IF(H147&gt;0,J147/H147*100,"-")</f>
        <v>-</v>
      </c>
    </row>
    <row r="148" spans="1:11" ht="10.5" customHeight="1">
      <c r="A148" s="298"/>
      <c r="B148" s="15" t="s">
        <v>5</v>
      </c>
      <c r="C148" s="23" t="s">
        <v>150</v>
      </c>
      <c r="D148" s="298"/>
      <c r="E148" s="298"/>
      <c r="F148" s="188" t="s">
        <v>55</v>
      </c>
      <c r="G148" s="277">
        <v>0</v>
      </c>
      <c r="H148" s="234">
        <v>14945</v>
      </c>
      <c r="I148" s="171"/>
      <c r="J148" s="21">
        <v>14945</v>
      </c>
      <c r="K148" s="22">
        <f>IF(H148&gt;0,J148/H148*100,"-")</f>
        <v>100</v>
      </c>
    </row>
    <row r="149" spans="1:11" ht="1.5" customHeight="1">
      <c r="A149" s="299"/>
      <c r="B149" s="27"/>
      <c r="C149" s="28"/>
      <c r="D149" s="299"/>
      <c r="E149" s="299"/>
      <c r="F149" s="27"/>
      <c r="G149" s="251"/>
      <c r="H149" s="237"/>
      <c r="I149" s="182"/>
      <c r="J149" s="30"/>
      <c r="K149" s="31"/>
    </row>
    <row r="150" spans="1:13" s="103" customFormat="1" ht="1.5" customHeight="1">
      <c r="A150" s="97"/>
      <c r="B150" s="98"/>
      <c r="C150" s="196"/>
      <c r="D150" s="99"/>
      <c r="E150" s="99"/>
      <c r="F150" s="98"/>
      <c r="G150" s="256"/>
      <c r="H150" s="223"/>
      <c r="I150" s="165"/>
      <c r="J150" s="100"/>
      <c r="K150" s="101"/>
      <c r="L150" s="102"/>
      <c r="M150" s="102"/>
    </row>
    <row r="151" spans="1:13" s="110" customFormat="1" ht="10.5" customHeight="1">
      <c r="A151" s="104" t="s">
        <v>27</v>
      </c>
      <c r="B151" s="305" t="s">
        <v>100</v>
      </c>
      <c r="C151" s="306"/>
      <c r="D151" s="105"/>
      <c r="E151" s="105"/>
      <c r="F151" s="111"/>
      <c r="G151" s="257">
        <f>SUM(G152:G155)</f>
        <v>2790358</v>
      </c>
      <c r="H151" s="225">
        <f>SUM(H152:H155)</f>
        <v>7354701</v>
      </c>
      <c r="I151" s="166"/>
      <c r="J151" s="107">
        <f>SUM(J152:J155)</f>
        <v>6598957.14</v>
      </c>
      <c r="K151" s="108">
        <f>IF(H151&gt;0,J151/H151*100,"-")</f>
        <v>89.72434283868236</v>
      </c>
      <c r="L151" s="109"/>
      <c r="M151" s="109"/>
    </row>
    <row r="152" spans="1:13" s="110" customFormat="1" ht="10.5" customHeight="1">
      <c r="A152" s="106"/>
      <c r="B152" s="111"/>
      <c r="C152" s="197"/>
      <c r="D152" s="105"/>
      <c r="E152" s="105"/>
      <c r="F152" s="112" t="s">
        <v>137</v>
      </c>
      <c r="G152" s="258">
        <f aca="true" t="shared" si="7" ref="G152:H155">G159+G168+G175+G183+G190+G197+G204+G211+G218+G227+G235+G242+G249+G257+G264+G271+G278+G285+G292+G299+G306+G313+G320+G327+G334+G341+G362+G369+G376+G383+G390+G397+G404+G411+G418+G425+G432+G439+G446+G453+G460+G467</f>
        <v>80668</v>
      </c>
      <c r="H152" s="226">
        <f t="shared" si="7"/>
        <v>431466</v>
      </c>
      <c r="I152" s="167"/>
      <c r="J152" s="189">
        <f>J159+J168+J175+J183+J190+J197+J204+J211+J218+J227+J235+J242+J249+J257+J264+J271+J278+J285+J292+J299+J306+J313+J320+J327+J334+J341+J362+J369+J376+J383+J390+J397+J404+J411+J418+J425+J432+J439+J446+J453+J460+J467</f>
        <v>431463.39999999997</v>
      </c>
      <c r="K152" s="114">
        <f>IF(H152&gt;0,J152/H152*100,"-")</f>
        <v>99.99939740327163</v>
      </c>
      <c r="L152" s="109"/>
      <c r="M152" s="109"/>
    </row>
    <row r="153" spans="1:13" s="110" customFormat="1" ht="10.5" customHeight="1">
      <c r="A153" s="106"/>
      <c r="B153" s="111"/>
      <c r="C153" s="197"/>
      <c r="D153" s="105"/>
      <c r="E153" s="105"/>
      <c r="F153" s="112" t="s">
        <v>33</v>
      </c>
      <c r="G153" s="258">
        <f t="shared" si="7"/>
        <v>2318401</v>
      </c>
      <c r="H153" s="226">
        <f t="shared" si="7"/>
        <v>6623026</v>
      </c>
      <c r="I153" s="167"/>
      <c r="J153" s="189">
        <f>J160+J169+J176+J184+J191+J198+J205+J212+J219+J228+J236+J243+J250+J258+J265+J272+J279+J286+J293+J300+J307+J314+J321+J328+J335+J342+J363+J370+J377+J384+J391+J398+J405+J412+J419+J426+J433+J440+J447+J454+J461+J468</f>
        <v>5877302.319999999</v>
      </c>
      <c r="K153" s="114">
        <f>IF(H153&gt;0,J153/H153*100,"-")</f>
        <v>88.7404385850214</v>
      </c>
      <c r="L153" s="109"/>
      <c r="M153" s="109"/>
    </row>
    <row r="154" spans="1:13" s="110" customFormat="1" ht="10.5" customHeight="1">
      <c r="A154" s="106"/>
      <c r="B154" s="111"/>
      <c r="C154" s="197"/>
      <c r="D154" s="105"/>
      <c r="E154" s="105"/>
      <c r="F154" s="112" t="s">
        <v>54</v>
      </c>
      <c r="G154" s="258">
        <f t="shared" si="7"/>
        <v>0</v>
      </c>
      <c r="H154" s="226">
        <f t="shared" si="7"/>
        <v>0</v>
      </c>
      <c r="I154" s="167"/>
      <c r="J154" s="189">
        <f>J161+J170+J177+J185+J192+J199+J206+J213+J220+J229+J237+J244+J251+J259+J266+J273+J280+J287+J294+J301+J308+J315+J322+J329+J336+J343+J364+J371+J378+J385+J392+J399+J406+J413+J420+J427+J434+J441+J448+J455+J462+J469</f>
        <v>0</v>
      </c>
      <c r="K154" s="114" t="str">
        <f>IF(H154&gt;0,J154/H154*100,"-")</f>
        <v>-</v>
      </c>
      <c r="L154" s="109"/>
      <c r="M154" s="109"/>
    </row>
    <row r="155" spans="1:13" s="110" customFormat="1" ht="10.5" customHeight="1">
      <c r="A155" s="106"/>
      <c r="B155" s="111"/>
      <c r="C155" s="197"/>
      <c r="D155" s="105"/>
      <c r="E155" s="105"/>
      <c r="F155" s="112" t="s">
        <v>55</v>
      </c>
      <c r="G155" s="258">
        <f t="shared" si="7"/>
        <v>391289</v>
      </c>
      <c r="H155" s="226">
        <f t="shared" si="7"/>
        <v>300209</v>
      </c>
      <c r="I155" s="167"/>
      <c r="J155" s="189">
        <f>J162+J171+J178+J186+J193+J200+J207+J214+J221+J230+J238+J245+J252+J260+J267+J274+J281+J288+J295+J302+J309+J316+J323+J330+J337+J344+J365+J372+J379+J386+J393+J400+J407+J414+J421+J428+J435+J442+J449+J456+J463+J470</f>
        <v>290191.42000000004</v>
      </c>
      <c r="K155" s="114">
        <f>IF(H155&gt;0,J155/H155*100,"-")</f>
        <v>96.6631313518249</v>
      </c>
      <c r="L155" s="109"/>
      <c r="M155" s="109"/>
    </row>
    <row r="156" spans="1:13" s="103" customFormat="1" ht="1.5" customHeight="1">
      <c r="A156" s="115"/>
      <c r="B156" s="116"/>
      <c r="C156" s="198"/>
      <c r="D156" s="117"/>
      <c r="E156" s="117"/>
      <c r="F156" s="116"/>
      <c r="G156" s="259"/>
      <c r="H156" s="229"/>
      <c r="I156" s="168"/>
      <c r="J156" s="118"/>
      <c r="K156" s="119"/>
      <c r="L156" s="102"/>
      <c r="M156" s="102"/>
    </row>
    <row r="157" spans="1:11" ht="1.5" customHeight="1">
      <c r="A157" s="297" t="s">
        <v>20</v>
      </c>
      <c r="B157" s="10"/>
      <c r="C157" s="201"/>
      <c r="D157" s="297">
        <v>853</v>
      </c>
      <c r="E157" s="297">
        <v>85395</v>
      </c>
      <c r="F157" s="11"/>
      <c r="G157" s="252"/>
      <c r="H157" s="231"/>
      <c r="I157" s="169"/>
      <c r="J157" s="10"/>
      <c r="K157" s="13"/>
    </row>
    <row r="158" spans="1:11" ht="10.5" customHeight="1">
      <c r="A158" s="298"/>
      <c r="B158" s="15" t="s">
        <v>2</v>
      </c>
      <c r="C158" s="34" t="s">
        <v>28</v>
      </c>
      <c r="D158" s="298"/>
      <c r="E158" s="298"/>
      <c r="F158" s="205" t="s">
        <v>102</v>
      </c>
      <c r="G158" s="253">
        <f>SUM(G159:G162)</f>
        <v>93865</v>
      </c>
      <c r="H158" s="260">
        <f>SUM(H159:H162)</f>
        <v>86186</v>
      </c>
      <c r="I158" s="170"/>
      <c r="J158" s="17">
        <f>SUM(J159:J162)</f>
        <v>74988.3</v>
      </c>
      <c r="K158" s="18">
        <f>IF(H158&gt;0,J158/H158*100,"-")</f>
        <v>87.0075186225141</v>
      </c>
    </row>
    <row r="159" spans="1:16" ht="10.5" customHeight="1">
      <c r="A159" s="298"/>
      <c r="B159" s="15" t="s">
        <v>3</v>
      </c>
      <c r="C159" s="23" t="s">
        <v>29</v>
      </c>
      <c r="D159" s="298"/>
      <c r="E159" s="298"/>
      <c r="F159" s="188" t="s">
        <v>137</v>
      </c>
      <c r="G159" s="242">
        <v>0</v>
      </c>
      <c r="H159" s="234">
        <v>0</v>
      </c>
      <c r="I159" s="171"/>
      <c r="J159" s="21">
        <v>0</v>
      </c>
      <c r="K159" s="22" t="str">
        <f>IF(H159&gt;0,J159/H159*100,"-")</f>
        <v>-</v>
      </c>
      <c r="N159" s="54"/>
      <c r="O159" s="54"/>
      <c r="P159" s="54"/>
    </row>
    <row r="160" spans="1:16" ht="10.5" customHeight="1">
      <c r="A160" s="298"/>
      <c r="B160" s="15" t="s">
        <v>4</v>
      </c>
      <c r="C160" s="23" t="s">
        <v>200</v>
      </c>
      <c r="D160" s="298"/>
      <c r="E160" s="298"/>
      <c r="F160" s="19" t="s">
        <v>33</v>
      </c>
      <c r="G160" s="233">
        <v>79785</v>
      </c>
      <c r="H160" s="234">
        <v>73257</v>
      </c>
      <c r="I160" s="171"/>
      <c r="J160" s="21">
        <v>63740.06</v>
      </c>
      <c r="K160" s="22">
        <f>IF(H160&gt;0,J160/H160*100,"-")</f>
        <v>87.00883192049906</v>
      </c>
      <c r="N160" s="54"/>
      <c r="P160" s="54"/>
    </row>
    <row r="161" spans="1:16" ht="10.5" customHeight="1">
      <c r="A161" s="298"/>
      <c r="B161" s="15"/>
      <c r="C161" s="23" t="s">
        <v>199</v>
      </c>
      <c r="D161" s="298"/>
      <c r="E161" s="298"/>
      <c r="F161" s="19" t="s">
        <v>54</v>
      </c>
      <c r="G161" s="233">
        <v>0</v>
      </c>
      <c r="H161" s="234">
        <v>0</v>
      </c>
      <c r="I161" s="171"/>
      <c r="J161" s="21">
        <v>0</v>
      </c>
      <c r="K161" s="22" t="str">
        <f>IF(H161&gt;0,J161/H161*100,"-")</f>
        <v>-</v>
      </c>
      <c r="N161" s="54"/>
      <c r="P161" s="54"/>
    </row>
    <row r="162" spans="1:11" ht="10.5" customHeight="1">
      <c r="A162" s="298"/>
      <c r="B162" s="15" t="s">
        <v>5</v>
      </c>
      <c r="C162" s="23" t="s">
        <v>201</v>
      </c>
      <c r="D162" s="298"/>
      <c r="E162" s="298"/>
      <c r="F162" s="19" t="s">
        <v>55</v>
      </c>
      <c r="G162" s="233">
        <v>14080</v>
      </c>
      <c r="H162" s="234">
        <v>12929</v>
      </c>
      <c r="I162" s="171"/>
      <c r="J162" s="21">
        <v>11248.24</v>
      </c>
      <c r="K162" s="22">
        <f>IF(H162&gt;0,J162/H162*100,"-")</f>
        <v>87.00007734550236</v>
      </c>
    </row>
    <row r="163" spans="1:11" ht="10.5" customHeight="1">
      <c r="A163" s="298"/>
      <c r="B163" s="15"/>
      <c r="C163" s="52" t="s">
        <v>203</v>
      </c>
      <c r="D163" s="298"/>
      <c r="E163" s="298"/>
      <c r="F163" s="24"/>
      <c r="G163" s="233"/>
      <c r="H163" s="234"/>
      <c r="I163" s="171"/>
      <c r="J163" s="20"/>
      <c r="K163" s="22"/>
    </row>
    <row r="164" spans="1:11" ht="10.5" customHeight="1">
      <c r="A164" s="298"/>
      <c r="B164" s="15"/>
      <c r="C164" s="204" t="s">
        <v>202</v>
      </c>
      <c r="D164" s="298"/>
      <c r="E164" s="298"/>
      <c r="F164" s="24"/>
      <c r="G164" s="233"/>
      <c r="H164" s="234"/>
      <c r="I164" s="171"/>
      <c r="J164" s="20"/>
      <c r="K164" s="22"/>
    </row>
    <row r="165" spans="1:11" ht="1.5" customHeight="1">
      <c r="A165" s="299"/>
      <c r="B165" s="27"/>
      <c r="C165" s="28"/>
      <c r="D165" s="299"/>
      <c r="E165" s="299"/>
      <c r="F165" s="29"/>
      <c r="G165" s="236"/>
      <c r="H165" s="237"/>
      <c r="I165" s="182"/>
      <c r="J165" s="30"/>
      <c r="K165" s="31"/>
    </row>
    <row r="166" spans="1:11" ht="1.5" customHeight="1">
      <c r="A166" s="297" t="s">
        <v>24</v>
      </c>
      <c r="B166" s="10"/>
      <c r="C166" s="32"/>
      <c r="D166" s="297">
        <v>853</v>
      </c>
      <c r="E166" s="297">
        <v>85395</v>
      </c>
      <c r="F166" s="12"/>
      <c r="G166" s="230"/>
      <c r="H166" s="231"/>
      <c r="I166" s="175"/>
      <c r="J166" s="33"/>
      <c r="K166" s="13"/>
    </row>
    <row r="167" spans="1:11" ht="10.5" customHeight="1">
      <c r="A167" s="298"/>
      <c r="B167" s="15" t="s">
        <v>2</v>
      </c>
      <c r="C167" s="34" t="s">
        <v>28</v>
      </c>
      <c r="D167" s="298"/>
      <c r="E167" s="298"/>
      <c r="F167" s="16" t="s">
        <v>102</v>
      </c>
      <c r="G167" s="232">
        <f>SUM(G168:G171)</f>
        <v>159465</v>
      </c>
      <c r="H167" s="260">
        <f>SUM(H168:H171)</f>
        <v>162107</v>
      </c>
      <c r="I167" s="170"/>
      <c r="J167" s="17">
        <f>SUM(J168:J171)</f>
        <v>158338.40000000002</v>
      </c>
      <c r="K167" s="18">
        <f>IF(H167&gt;0,J167/H167*100,"-")</f>
        <v>97.67523919386579</v>
      </c>
    </row>
    <row r="168" spans="1:11" ht="10.5" customHeight="1">
      <c r="A168" s="298"/>
      <c r="B168" s="15" t="s">
        <v>3</v>
      </c>
      <c r="C168" s="34" t="s">
        <v>38</v>
      </c>
      <c r="D168" s="298"/>
      <c r="E168" s="298"/>
      <c r="F168" s="19" t="s">
        <v>137</v>
      </c>
      <c r="G168" s="233">
        <v>0</v>
      </c>
      <c r="H168" s="234">
        <v>0</v>
      </c>
      <c r="I168" s="171"/>
      <c r="J168" s="20">
        <v>0</v>
      </c>
      <c r="K168" s="22" t="str">
        <f>IF(H168&gt;0,J168/H168*100,"-")</f>
        <v>-</v>
      </c>
    </row>
    <row r="169" spans="1:11" ht="10.5" customHeight="1">
      <c r="A169" s="298"/>
      <c r="B169" s="15" t="s">
        <v>4</v>
      </c>
      <c r="C169" s="23" t="s">
        <v>204</v>
      </c>
      <c r="D169" s="298"/>
      <c r="E169" s="298"/>
      <c r="F169" s="19" t="s">
        <v>33</v>
      </c>
      <c r="G169" s="233">
        <v>135545</v>
      </c>
      <c r="H169" s="234">
        <v>152044</v>
      </c>
      <c r="I169" s="171"/>
      <c r="J169" s="21">
        <v>148504.26</v>
      </c>
      <c r="K169" s="22">
        <f>IF(H169&gt;0,J169/H169*100,"-")</f>
        <v>97.671897608587</v>
      </c>
    </row>
    <row r="170" spans="1:11" ht="10.5" customHeight="1">
      <c r="A170" s="298"/>
      <c r="B170" s="15"/>
      <c r="C170" s="23" t="s">
        <v>192</v>
      </c>
      <c r="D170" s="298"/>
      <c r="E170" s="298"/>
      <c r="F170" s="19" t="s">
        <v>54</v>
      </c>
      <c r="G170" s="233">
        <v>0</v>
      </c>
      <c r="H170" s="234">
        <v>0</v>
      </c>
      <c r="I170" s="171"/>
      <c r="J170" s="21">
        <v>0</v>
      </c>
      <c r="K170" s="22" t="str">
        <f>IF(H170&gt;0,J170/H170*100,"-")</f>
        <v>-</v>
      </c>
    </row>
    <row r="171" spans="1:11" ht="10.5" customHeight="1">
      <c r="A171" s="298"/>
      <c r="B171" s="15" t="s">
        <v>5</v>
      </c>
      <c r="C171" s="23" t="s">
        <v>83</v>
      </c>
      <c r="D171" s="298"/>
      <c r="E171" s="298"/>
      <c r="F171" s="19" t="s">
        <v>55</v>
      </c>
      <c r="G171" s="233">
        <v>23920</v>
      </c>
      <c r="H171" s="234">
        <v>10063</v>
      </c>
      <c r="I171" s="171"/>
      <c r="J171" s="21">
        <v>9834.14</v>
      </c>
      <c r="K171" s="22">
        <f>IF(H171&gt;0,J171/H171*100,"-")</f>
        <v>97.7257279141409</v>
      </c>
    </row>
    <row r="172" spans="1:11" ht="1.5" customHeight="1">
      <c r="A172" s="299"/>
      <c r="B172" s="27"/>
      <c r="C172" s="28"/>
      <c r="D172" s="299"/>
      <c r="E172" s="299"/>
      <c r="F172" s="29"/>
      <c r="G172" s="236"/>
      <c r="H172" s="237"/>
      <c r="I172" s="182"/>
      <c r="J172" s="30"/>
      <c r="K172" s="31"/>
    </row>
    <row r="173" spans="1:11" ht="1.5" customHeight="1">
      <c r="A173" s="297" t="s">
        <v>25</v>
      </c>
      <c r="B173" s="10"/>
      <c r="C173" s="32"/>
      <c r="D173" s="297">
        <v>853</v>
      </c>
      <c r="E173" s="297">
        <v>85395</v>
      </c>
      <c r="F173" s="12"/>
      <c r="G173" s="230"/>
      <c r="H173" s="231"/>
      <c r="I173" s="175"/>
      <c r="J173" s="33"/>
      <c r="K173" s="13"/>
    </row>
    <row r="174" spans="1:11" ht="10.5" customHeight="1">
      <c r="A174" s="298"/>
      <c r="B174" s="15" t="s">
        <v>2</v>
      </c>
      <c r="C174" s="34" t="s">
        <v>28</v>
      </c>
      <c r="D174" s="298"/>
      <c r="E174" s="298"/>
      <c r="F174" s="16" t="s">
        <v>102</v>
      </c>
      <c r="G174" s="232">
        <f>SUM(G175:G178)</f>
        <v>70087</v>
      </c>
      <c r="H174" s="260">
        <f>SUM(H175:H178)</f>
        <v>70121</v>
      </c>
      <c r="I174" s="170"/>
      <c r="J174" s="17">
        <f>SUM(J175:J178)</f>
        <v>68782.48</v>
      </c>
      <c r="K174" s="18">
        <f>IF(H174&gt;0,J174/H174*100,"-")</f>
        <v>98.09112819269548</v>
      </c>
    </row>
    <row r="175" spans="1:11" ht="10.5" customHeight="1">
      <c r="A175" s="298"/>
      <c r="B175" s="15" t="s">
        <v>3</v>
      </c>
      <c r="C175" s="34" t="s">
        <v>38</v>
      </c>
      <c r="D175" s="298"/>
      <c r="E175" s="298"/>
      <c r="F175" s="19" t="s">
        <v>137</v>
      </c>
      <c r="G175" s="233">
        <v>0</v>
      </c>
      <c r="H175" s="234">
        <v>0</v>
      </c>
      <c r="I175" s="171"/>
      <c r="J175" s="20">
        <v>0</v>
      </c>
      <c r="K175" s="22" t="str">
        <f>IF(H175&gt;0,J175/H175*100,"-")</f>
        <v>-</v>
      </c>
    </row>
    <row r="176" spans="1:11" ht="10.5" customHeight="1">
      <c r="A176" s="298"/>
      <c r="B176" s="15" t="s">
        <v>4</v>
      </c>
      <c r="C176" s="23" t="s">
        <v>193</v>
      </c>
      <c r="D176" s="298"/>
      <c r="E176" s="298"/>
      <c r="F176" s="19" t="s">
        <v>33</v>
      </c>
      <c r="G176" s="233">
        <v>59574</v>
      </c>
      <c r="H176" s="234">
        <v>59603</v>
      </c>
      <c r="I176" s="171"/>
      <c r="J176" s="21">
        <v>58465.17</v>
      </c>
      <c r="K176" s="22">
        <f>IF(H176&gt;0,J176/H176*100,"-")</f>
        <v>98.09098535308624</v>
      </c>
    </row>
    <row r="177" spans="1:11" ht="10.5" customHeight="1">
      <c r="A177" s="298"/>
      <c r="B177" s="15"/>
      <c r="C177" s="23" t="s">
        <v>192</v>
      </c>
      <c r="D177" s="298"/>
      <c r="E177" s="298"/>
      <c r="F177" s="19" t="s">
        <v>54</v>
      </c>
      <c r="G177" s="233">
        <v>0</v>
      </c>
      <c r="H177" s="234">
        <v>0</v>
      </c>
      <c r="I177" s="171"/>
      <c r="J177" s="21">
        <v>0</v>
      </c>
      <c r="K177" s="22" t="str">
        <f>IF(H177&gt;0,J177/H177*100,"-")</f>
        <v>-</v>
      </c>
    </row>
    <row r="178" spans="1:11" ht="10.5" customHeight="1">
      <c r="A178" s="298"/>
      <c r="B178" s="15" t="s">
        <v>5</v>
      </c>
      <c r="C178" s="23" t="s">
        <v>206</v>
      </c>
      <c r="D178" s="298"/>
      <c r="E178" s="298"/>
      <c r="F178" s="19" t="s">
        <v>55</v>
      </c>
      <c r="G178" s="233">
        <v>10513</v>
      </c>
      <c r="H178" s="234">
        <v>10518</v>
      </c>
      <c r="I178" s="171"/>
      <c r="J178" s="21">
        <v>10317.31</v>
      </c>
      <c r="K178" s="22">
        <f>IF(H178&gt;0,J178/H178*100,"-")</f>
        <v>98.09193763072827</v>
      </c>
    </row>
    <row r="179" spans="1:11" ht="10.5" customHeight="1">
      <c r="A179" s="298"/>
      <c r="B179" s="15"/>
      <c r="C179" s="23" t="s">
        <v>205</v>
      </c>
      <c r="D179" s="298"/>
      <c r="E179" s="298"/>
      <c r="F179" s="19"/>
      <c r="G179" s="233"/>
      <c r="H179" s="234"/>
      <c r="I179" s="171"/>
      <c r="J179" s="21"/>
      <c r="K179" s="22"/>
    </row>
    <row r="180" spans="1:11" ht="1.5" customHeight="1">
      <c r="A180" s="299"/>
      <c r="B180" s="27"/>
      <c r="C180" s="28"/>
      <c r="D180" s="299"/>
      <c r="E180" s="299"/>
      <c r="F180" s="29"/>
      <c r="G180" s="236"/>
      <c r="H180" s="237"/>
      <c r="I180" s="182"/>
      <c r="J180" s="30"/>
      <c r="K180" s="31"/>
    </row>
    <row r="181" spans="1:11" ht="1.5" customHeight="1">
      <c r="A181" s="297" t="s">
        <v>27</v>
      </c>
      <c r="B181" s="10"/>
      <c r="C181" s="32"/>
      <c r="D181" s="297">
        <v>853</v>
      </c>
      <c r="E181" s="297">
        <v>85395</v>
      </c>
      <c r="F181" s="12"/>
      <c r="G181" s="230"/>
      <c r="H181" s="231"/>
      <c r="I181" s="175"/>
      <c r="J181" s="33"/>
      <c r="K181" s="13"/>
    </row>
    <row r="182" spans="1:11" ht="10.5" customHeight="1">
      <c r="A182" s="298"/>
      <c r="B182" s="15" t="s">
        <v>2</v>
      </c>
      <c r="C182" s="34" t="s">
        <v>28</v>
      </c>
      <c r="D182" s="298"/>
      <c r="E182" s="298"/>
      <c r="F182" s="16" t="s">
        <v>102</v>
      </c>
      <c r="G182" s="232">
        <f>SUM(G183:G186)</f>
        <v>279782</v>
      </c>
      <c r="H182" s="260">
        <f>SUM(H183:H186)</f>
        <v>287418</v>
      </c>
      <c r="I182" s="170"/>
      <c r="J182" s="17">
        <f>SUM(J183:J186)</f>
        <v>269351.54</v>
      </c>
      <c r="K182" s="18">
        <f>IF(H182&gt;0,J182/H182*100,"-")</f>
        <v>93.71422109958318</v>
      </c>
    </row>
    <row r="183" spans="1:11" ht="10.5" customHeight="1">
      <c r="A183" s="298"/>
      <c r="B183" s="15" t="s">
        <v>3</v>
      </c>
      <c r="C183" s="34" t="s">
        <v>38</v>
      </c>
      <c r="D183" s="298"/>
      <c r="E183" s="298"/>
      <c r="F183" s="19" t="s">
        <v>137</v>
      </c>
      <c r="G183" s="233">
        <v>0</v>
      </c>
      <c r="H183" s="234">
        <v>0</v>
      </c>
      <c r="I183" s="171"/>
      <c r="J183" s="20">
        <v>0</v>
      </c>
      <c r="K183" s="22" t="str">
        <f>IF(H183&gt;0,J183/H183*100,"-")</f>
        <v>-</v>
      </c>
    </row>
    <row r="184" spans="1:11" ht="10.5" customHeight="1">
      <c r="A184" s="298"/>
      <c r="B184" s="15" t="s">
        <v>4</v>
      </c>
      <c r="C184" s="23" t="s">
        <v>193</v>
      </c>
      <c r="D184" s="298"/>
      <c r="E184" s="298"/>
      <c r="F184" s="19" t="s">
        <v>33</v>
      </c>
      <c r="G184" s="233">
        <v>237816</v>
      </c>
      <c r="H184" s="234">
        <v>244305</v>
      </c>
      <c r="I184" s="171"/>
      <c r="J184" s="21">
        <v>228948.93</v>
      </c>
      <c r="K184" s="22">
        <f>IF(H184&gt;0,J184/H184*100,"-")</f>
        <v>93.7143857063916</v>
      </c>
    </row>
    <row r="185" spans="1:11" ht="10.5" customHeight="1">
      <c r="A185" s="298"/>
      <c r="B185" s="15"/>
      <c r="C185" s="23" t="s">
        <v>192</v>
      </c>
      <c r="D185" s="298"/>
      <c r="E185" s="298"/>
      <c r="F185" s="19" t="s">
        <v>54</v>
      </c>
      <c r="G185" s="233">
        <v>0</v>
      </c>
      <c r="H185" s="234">
        <v>0</v>
      </c>
      <c r="I185" s="171"/>
      <c r="J185" s="21">
        <v>0</v>
      </c>
      <c r="K185" s="22" t="str">
        <f>IF(H185&gt;0,J185/H185*100,"-")</f>
        <v>-</v>
      </c>
    </row>
    <row r="186" spans="1:11" ht="10.5" customHeight="1">
      <c r="A186" s="298"/>
      <c r="B186" s="15" t="s">
        <v>5</v>
      </c>
      <c r="C186" s="23" t="s">
        <v>129</v>
      </c>
      <c r="D186" s="298"/>
      <c r="E186" s="298"/>
      <c r="F186" s="19" t="s">
        <v>55</v>
      </c>
      <c r="G186" s="233">
        <v>41966</v>
      </c>
      <c r="H186" s="234">
        <v>43113</v>
      </c>
      <c r="I186" s="171"/>
      <c r="J186" s="21">
        <v>40402.61</v>
      </c>
      <c r="K186" s="22">
        <f>IF(H186&gt;0,J186/H186*100,"-")</f>
        <v>93.7132883353049</v>
      </c>
    </row>
    <row r="187" spans="1:11" ht="1.5" customHeight="1">
      <c r="A187" s="299"/>
      <c r="B187" s="27"/>
      <c r="C187" s="28"/>
      <c r="D187" s="299"/>
      <c r="E187" s="299"/>
      <c r="F187" s="29"/>
      <c r="G187" s="236"/>
      <c r="H187" s="237"/>
      <c r="I187" s="182"/>
      <c r="J187" s="30"/>
      <c r="K187" s="31"/>
    </row>
    <row r="188" spans="1:11" ht="1.5" customHeight="1">
      <c r="A188" s="297" t="s">
        <v>34</v>
      </c>
      <c r="B188" s="10"/>
      <c r="C188" s="32"/>
      <c r="D188" s="297">
        <v>853</v>
      </c>
      <c r="E188" s="297">
        <v>85395</v>
      </c>
      <c r="F188" s="12"/>
      <c r="G188" s="230"/>
      <c r="H188" s="231"/>
      <c r="I188" s="175"/>
      <c r="J188" s="33"/>
      <c r="K188" s="13"/>
    </row>
    <row r="189" spans="1:11" ht="10.5" customHeight="1">
      <c r="A189" s="298"/>
      <c r="B189" s="15" t="s">
        <v>2</v>
      </c>
      <c r="C189" s="34" t="s">
        <v>28</v>
      </c>
      <c r="D189" s="298"/>
      <c r="E189" s="298"/>
      <c r="F189" s="16" t="s">
        <v>102</v>
      </c>
      <c r="G189" s="232">
        <f>SUM(G190:G193)</f>
        <v>122855</v>
      </c>
      <c r="H189" s="260">
        <f>SUM(H190:H193)</f>
        <v>123362</v>
      </c>
      <c r="I189" s="170"/>
      <c r="J189" s="17">
        <f>SUM(J190:J193)</f>
        <v>121758.24</v>
      </c>
      <c r="K189" s="18">
        <f>IF(H189&gt;0,J189/H189*100,"-")</f>
        <v>98.69995622639063</v>
      </c>
    </row>
    <row r="190" spans="1:11" ht="10.5" customHeight="1">
      <c r="A190" s="298"/>
      <c r="B190" s="15" t="s">
        <v>3</v>
      </c>
      <c r="C190" s="34" t="s">
        <v>38</v>
      </c>
      <c r="D190" s="298"/>
      <c r="E190" s="298"/>
      <c r="F190" s="19" t="s">
        <v>137</v>
      </c>
      <c r="G190" s="233">
        <v>0</v>
      </c>
      <c r="H190" s="234">
        <v>0</v>
      </c>
      <c r="I190" s="171"/>
      <c r="J190" s="20">
        <v>0</v>
      </c>
      <c r="K190" s="22" t="str">
        <f>IF(H190&gt;0,J190/H190*100,"-")</f>
        <v>-</v>
      </c>
    </row>
    <row r="191" spans="1:11" ht="10.5" customHeight="1">
      <c r="A191" s="298"/>
      <c r="B191" s="15" t="s">
        <v>4</v>
      </c>
      <c r="C191" s="23" t="s">
        <v>193</v>
      </c>
      <c r="D191" s="298"/>
      <c r="E191" s="298"/>
      <c r="F191" s="19" t="s">
        <v>33</v>
      </c>
      <c r="G191" s="233">
        <v>104427</v>
      </c>
      <c r="H191" s="234">
        <v>104858</v>
      </c>
      <c r="I191" s="171"/>
      <c r="J191" s="21">
        <v>103494.5</v>
      </c>
      <c r="K191" s="22">
        <f>IF(H191&gt;0,J191/H191*100,"-")</f>
        <v>98.69967002994527</v>
      </c>
    </row>
    <row r="192" spans="1:11" ht="10.5" customHeight="1">
      <c r="A192" s="298"/>
      <c r="B192" s="15"/>
      <c r="C192" s="23" t="s">
        <v>192</v>
      </c>
      <c r="D192" s="298"/>
      <c r="E192" s="298"/>
      <c r="F192" s="19" t="s">
        <v>54</v>
      </c>
      <c r="G192" s="233">
        <v>0</v>
      </c>
      <c r="H192" s="234">
        <v>0</v>
      </c>
      <c r="I192" s="171"/>
      <c r="J192" s="21">
        <v>0</v>
      </c>
      <c r="K192" s="22" t="str">
        <f>IF(H192&gt;0,J192/H192*100,"-")</f>
        <v>-</v>
      </c>
    </row>
    <row r="193" spans="1:11" ht="10.5" customHeight="1">
      <c r="A193" s="298"/>
      <c r="B193" s="15" t="s">
        <v>5</v>
      </c>
      <c r="C193" s="23" t="s">
        <v>82</v>
      </c>
      <c r="D193" s="298"/>
      <c r="E193" s="298"/>
      <c r="F193" s="19" t="s">
        <v>55</v>
      </c>
      <c r="G193" s="233">
        <v>18428</v>
      </c>
      <c r="H193" s="234">
        <v>18504</v>
      </c>
      <c r="I193" s="171"/>
      <c r="J193" s="21">
        <v>18263.74</v>
      </c>
      <c r="K193" s="22">
        <f>IF(H193&gt;0,J193/H193*100,"-")</f>
        <v>98.70157803718116</v>
      </c>
    </row>
    <row r="194" spans="1:11" ht="1.5" customHeight="1">
      <c r="A194" s="299"/>
      <c r="B194" s="27"/>
      <c r="C194" s="28"/>
      <c r="D194" s="299"/>
      <c r="E194" s="299"/>
      <c r="F194" s="29"/>
      <c r="G194" s="236"/>
      <c r="H194" s="237"/>
      <c r="I194" s="182"/>
      <c r="J194" s="30"/>
      <c r="K194" s="31"/>
    </row>
    <row r="195" spans="1:11" ht="1.5" customHeight="1">
      <c r="A195" s="297" t="s">
        <v>36</v>
      </c>
      <c r="B195" s="10"/>
      <c r="C195" s="32"/>
      <c r="D195" s="297">
        <v>853</v>
      </c>
      <c r="E195" s="297">
        <v>85395</v>
      </c>
      <c r="F195" s="12"/>
      <c r="G195" s="230"/>
      <c r="H195" s="231"/>
      <c r="I195" s="175"/>
      <c r="J195" s="33"/>
      <c r="K195" s="13"/>
    </row>
    <row r="196" spans="1:11" ht="10.5" customHeight="1">
      <c r="A196" s="298"/>
      <c r="B196" s="15" t="s">
        <v>2</v>
      </c>
      <c r="C196" s="34" t="s">
        <v>28</v>
      </c>
      <c r="D196" s="298"/>
      <c r="E196" s="298"/>
      <c r="F196" s="16" t="s">
        <v>102</v>
      </c>
      <c r="G196" s="232">
        <f>SUM(G197:G200)</f>
        <v>133614</v>
      </c>
      <c r="H196" s="260">
        <f>SUM(H197:H200)</f>
        <v>136720</v>
      </c>
      <c r="I196" s="170"/>
      <c r="J196" s="17">
        <f>SUM(J197:J200)</f>
        <v>132453.03</v>
      </c>
      <c r="K196" s="18">
        <f>IF(H196&gt;0,J196/H196*100,"-")</f>
        <v>96.87904476301931</v>
      </c>
    </row>
    <row r="197" spans="1:11" ht="10.5" customHeight="1">
      <c r="A197" s="298"/>
      <c r="B197" s="15" t="s">
        <v>3</v>
      </c>
      <c r="C197" s="34" t="s">
        <v>38</v>
      </c>
      <c r="D197" s="298"/>
      <c r="E197" s="298"/>
      <c r="F197" s="19" t="s">
        <v>137</v>
      </c>
      <c r="G197" s="233">
        <v>0</v>
      </c>
      <c r="H197" s="234">
        <v>0</v>
      </c>
      <c r="I197" s="171"/>
      <c r="J197" s="20">
        <v>0</v>
      </c>
      <c r="K197" s="22" t="str">
        <f>IF(H197&gt;0,J197/H197*100,"-")</f>
        <v>-</v>
      </c>
    </row>
    <row r="198" spans="1:11" ht="10.5" customHeight="1">
      <c r="A198" s="298"/>
      <c r="B198" s="15" t="s">
        <v>4</v>
      </c>
      <c r="C198" s="23" t="s">
        <v>193</v>
      </c>
      <c r="D198" s="298"/>
      <c r="E198" s="298"/>
      <c r="F198" s="19" t="s">
        <v>33</v>
      </c>
      <c r="G198" s="233">
        <v>113572</v>
      </c>
      <c r="H198" s="234">
        <v>116212</v>
      </c>
      <c r="I198" s="171"/>
      <c r="J198" s="21">
        <v>112585.26</v>
      </c>
      <c r="K198" s="22">
        <f>IF(H198&gt;0,J198/H198*100,"-")</f>
        <v>96.87920352459298</v>
      </c>
    </row>
    <row r="199" spans="1:11" ht="10.5" customHeight="1">
      <c r="A199" s="298"/>
      <c r="B199" s="15"/>
      <c r="C199" s="23" t="s">
        <v>192</v>
      </c>
      <c r="D199" s="298"/>
      <c r="E199" s="298"/>
      <c r="F199" s="19" t="s">
        <v>54</v>
      </c>
      <c r="G199" s="233">
        <v>0</v>
      </c>
      <c r="H199" s="234">
        <v>0</v>
      </c>
      <c r="I199" s="171"/>
      <c r="J199" s="21">
        <v>0</v>
      </c>
      <c r="K199" s="22" t="str">
        <f>IF(H199&gt;0,J199/H199*100,"-")</f>
        <v>-</v>
      </c>
    </row>
    <row r="200" spans="1:11" ht="10.5" customHeight="1">
      <c r="A200" s="298"/>
      <c r="B200" s="15" t="s">
        <v>5</v>
      </c>
      <c r="C200" s="23" t="s">
        <v>81</v>
      </c>
      <c r="D200" s="298"/>
      <c r="E200" s="298"/>
      <c r="F200" s="19" t="s">
        <v>55</v>
      </c>
      <c r="G200" s="233">
        <v>20042</v>
      </c>
      <c r="H200" s="234">
        <v>20508</v>
      </c>
      <c r="I200" s="171"/>
      <c r="J200" s="21">
        <v>19867.77</v>
      </c>
      <c r="K200" s="22">
        <f>IF(H200&gt;0,J200/H200*100,"-")</f>
        <v>96.87814511410183</v>
      </c>
    </row>
    <row r="201" spans="1:11" ht="1.5" customHeight="1">
      <c r="A201" s="299"/>
      <c r="B201" s="27"/>
      <c r="C201" s="28"/>
      <c r="D201" s="299"/>
      <c r="E201" s="299"/>
      <c r="F201" s="29"/>
      <c r="G201" s="236"/>
      <c r="H201" s="237"/>
      <c r="I201" s="182"/>
      <c r="J201" s="30"/>
      <c r="K201" s="31"/>
    </row>
    <row r="202" spans="1:11" ht="1.5" customHeight="1">
      <c r="A202" s="297" t="s">
        <v>37</v>
      </c>
      <c r="B202" s="10"/>
      <c r="C202" s="32"/>
      <c r="D202" s="297">
        <v>853</v>
      </c>
      <c r="E202" s="297">
        <v>85395</v>
      </c>
      <c r="F202" s="12"/>
      <c r="G202" s="230"/>
      <c r="H202" s="231"/>
      <c r="I202" s="175"/>
      <c r="J202" s="33"/>
      <c r="K202" s="13"/>
    </row>
    <row r="203" spans="1:11" ht="10.5" customHeight="1">
      <c r="A203" s="298"/>
      <c r="B203" s="15" t="s">
        <v>2</v>
      </c>
      <c r="C203" s="34" t="s">
        <v>28</v>
      </c>
      <c r="D203" s="298"/>
      <c r="E203" s="298"/>
      <c r="F203" s="16" t="s">
        <v>102</v>
      </c>
      <c r="G203" s="232">
        <f>SUM(G204:G207)</f>
        <v>96096</v>
      </c>
      <c r="H203" s="260">
        <f>SUM(H204:H207)</f>
        <v>100428</v>
      </c>
      <c r="I203" s="170"/>
      <c r="J203" s="17">
        <f>SUM(J204:J207)</f>
        <v>100020.70000000001</v>
      </c>
      <c r="K203" s="18">
        <f>IF(H203&gt;0,J203/H203*100,"-")</f>
        <v>99.59443581471305</v>
      </c>
    </row>
    <row r="204" spans="1:11" ht="10.5" customHeight="1">
      <c r="A204" s="298"/>
      <c r="B204" s="15" t="s">
        <v>3</v>
      </c>
      <c r="C204" s="34" t="s">
        <v>38</v>
      </c>
      <c r="D204" s="298"/>
      <c r="E204" s="298"/>
      <c r="F204" s="19" t="s">
        <v>137</v>
      </c>
      <c r="G204" s="233">
        <v>0</v>
      </c>
      <c r="H204" s="234">
        <v>0</v>
      </c>
      <c r="I204" s="171"/>
      <c r="J204" s="20">
        <v>0</v>
      </c>
      <c r="K204" s="22" t="str">
        <f>IF(H204&gt;0,J204/H204*100,"-")</f>
        <v>-</v>
      </c>
    </row>
    <row r="205" spans="1:11" ht="10.5" customHeight="1">
      <c r="A205" s="298"/>
      <c r="B205" s="15" t="s">
        <v>4</v>
      </c>
      <c r="C205" s="23" t="s">
        <v>193</v>
      </c>
      <c r="D205" s="298"/>
      <c r="E205" s="298"/>
      <c r="F205" s="19" t="s">
        <v>33</v>
      </c>
      <c r="G205" s="233">
        <v>81682</v>
      </c>
      <c r="H205" s="234">
        <v>85364</v>
      </c>
      <c r="I205" s="171"/>
      <c r="J205" s="21">
        <v>85017.6</v>
      </c>
      <c r="K205" s="22">
        <f>IF(H205&gt;0,J205/H205*100,"-")</f>
        <v>99.59420833138091</v>
      </c>
    </row>
    <row r="206" spans="1:11" ht="10.5" customHeight="1">
      <c r="A206" s="298"/>
      <c r="B206" s="15"/>
      <c r="C206" s="23" t="s">
        <v>192</v>
      </c>
      <c r="D206" s="298"/>
      <c r="E206" s="298"/>
      <c r="F206" s="19" t="s">
        <v>54</v>
      </c>
      <c r="G206" s="233">
        <v>0</v>
      </c>
      <c r="H206" s="234">
        <v>0</v>
      </c>
      <c r="I206" s="171"/>
      <c r="J206" s="21">
        <v>0</v>
      </c>
      <c r="K206" s="22" t="str">
        <f>IF(H206&gt;0,J206/H206*100,"-")</f>
        <v>-</v>
      </c>
    </row>
    <row r="207" spans="1:11" ht="10.5" customHeight="1">
      <c r="A207" s="298"/>
      <c r="B207" s="15" t="s">
        <v>5</v>
      </c>
      <c r="C207" s="23" t="s">
        <v>79</v>
      </c>
      <c r="D207" s="298"/>
      <c r="E207" s="298"/>
      <c r="F207" s="19" t="s">
        <v>55</v>
      </c>
      <c r="G207" s="233">
        <v>14414</v>
      </c>
      <c r="H207" s="234">
        <v>15064</v>
      </c>
      <c r="I207" s="171"/>
      <c r="J207" s="21">
        <v>15003.1</v>
      </c>
      <c r="K207" s="22">
        <f>IF(H207&gt;0,J207/H207*100,"-")</f>
        <v>99.5957249070632</v>
      </c>
    </row>
    <row r="208" spans="1:11" ht="1.5" customHeight="1">
      <c r="A208" s="299"/>
      <c r="B208" s="27"/>
      <c r="C208" s="28"/>
      <c r="D208" s="299"/>
      <c r="E208" s="299"/>
      <c r="F208" s="29"/>
      <c r="G208" s="236"/>
      <c r="H208" s="237"/>
      <c r="I208" s="182"/>
      <c r="J208" s="30"/>
      <c r="K208" s="31"/>
    </row>
    <row r="209" spans="1:11" ht="1.5" customHeight="1">
      <c r="A209" s="297" t="s">
        <v>39</v>
      </c>
      <c r="B209" s="10"/>
      <c r="C209" s="32"/>
      <c r="D209" s="297">
        <v>853</v>
      </c>
      <c r="E209" s="297">
        <v>85395</v>
      </c>
      <c r="F209" s="12"/>
      <c r="G209" s="230"/>
      <c r="H209" s="231"/>
      <c r="I209" s="175"/>
      <c r="J209" s="33"/>
      <c r="K209" s="13"/>
    </row>
    <row r="210" spans="1:11" ht="10.5" customHeight="1">
      <c r="A210" s="298"/>
      <c r="B210" s="15" t="s">
        <v>2</v>
      </c>
      <c r="C210" s="34" t="s">
        <v>28</v>
      </c>
      <c r="D210" s="298"/>
      <c r="E210" s="298"/>
      <c r="F210" s="16" t="s">
        <v>102</v>
      </c>
      <c r="G210" s="232">
        <f>SUM(G211:G214)</f>
        <v>82418</v>
      </c>
      <c r="H210" s="260">
        <f>SUM(H211:H214)</f>
        <v>84246</v>
      </c>
      <c r="I210" s="170"/>
      <c r="J210" s="17">
        <f>SUM(J211:J214)</f>
        <v>82622.05</v>
      </c>
      <c r="K210" s="18">
        <f>IF(H210&gt;0,J210/H210*100,"-")</f>
        <v>98.07237138855257</v>
      </c>
    </row>
    <row r="211" spans="1:11" ht="10.5" customHeight="1">
      <c r="A211" s="298"/>
      <c r="B211" s="15" t="s">
        <v>3</v>
      </c>
      <c r="C211" s="34" t="s">
        <v>38</v>
      </c>
      <c r="D211" s="298"/>
      <c r="E211" s="298"/>
      <c r="F211" s="19" t="s">
        <v>137</v>
      </c>
      <c r="G211" s="233">
        <v>0</v>
      </c>
      <c r="H211" s="234">
        <v>0</v>
      </c>
      <c r="I211" s="171"/>
      <c r="J211" s="20">
        <v>0</v>
      </c>
      <c r="K211" s="22" t="str">
        <f>IF(H211&gt;0,J211/H211*100,"-")</f>
        <v>-</v>
      </c>
    </row>
    <row r="212" spans="1:11" ht="10.5" customHeight="1">
      <c r="A212" s="298"/>
      <c r="B212" s="15" t="s">
        <v>4</v>
      </c>
      <c r="C212" s="23" t="s">
        <v>193</v>
      </c>
      <c r="D212" s="298"/>
      <c r="E212" s="298"/>
      <c r="F212" s="19" t="s">
        <v>33</v>
      </c>
      <c r="G212" s="233">
        <v>70055</v>
      </c>
      <c r="H212" s="234">
        <v>71609</v>
      </c>
      <c r="I212" s="171"/>
      <c r="J212" s="21">
        <v>70228.74</v>
      </c>
      <c r="K212" s="22">
        <f>IF(H212&gt;0,J212/H212*100,"-")</f>
        <v>98.07250485274199</v>
      </c>
    </row>
    <row r="213" spans="1:11" ht="10.5" customHeight="1">
      <c r="A213" s="298"/>
      <c r="B213" s="15"/>
      <c r="C213" s="23" t="s">
        <v>192</v>
      </c>
      <c r="D213" s="298"/>
      <c r="E213" s="298"/>
      <c r="F213" s="19" t="s">
        <v>54</v>
      </c>
      <c r="G213" s="233">
        <v>0</v>
      </c>
      <c r="H213" s="234">
        <v>0</v>
      </c>
      <c r="I213" s="171"/>
      <c r="J213" s="21">
        <v>0</v>
      </c>
      <c r="K213" s="22" t="str">
        <f>IF(H213&gt;0,J213/H213*100,"-")</f>
        <v>-</v>
      </c>
    </row>
    <row r="214" spans="1:11" ht="10.5" customHeight="1">
      <c r="A214" s="298"/>
      <c r="B214" s="15" t="s">
        <v>5</v>
      </c>
      <c r="C214" s="23" t="s">
        <v>80</v>
      </c>
      <c r="D214" s="298"/>
      <c r="E214" s="298"/>
      <c r="F214" s="19" t="s">
        <v>55</v>
      </c>
      <c r="G214" s="233">
        <v>12363</v>
      </c>
      <c r="H214" s="234">
        <v>12637</v>
      </c>
      <c r="I214" s="171"/>
      <c r="J214" s="21">
        <v>12393.31</v>
      </c>
      <c r="K214" s="22">
        <f>IF(H214&gt;0,J214/H214*100,"-")</f>
        <v>98.07161509852021</v>
      </c>
    </row>
    <row r="215" spans="1:11" ht="1.5" customHeight="1">
      <c r="A215" s="299"/>
      <c r="B215" s="27"/>
      <c r="C215" s="28"/>
      <c r="D215" s="299"/>
      <c r="E215" s="299"/>
      <c r="F215" s="29"/>
      <c r="G215" s="236"/>
      <c r="H215" s="237"/>
      <c r="I215" s="182"/>
      <c r="J215" s="30"/>
      <c r="K215" s="31"/>
    </row>
    <row r="216" spans="1:11" ht="1.5" customHeight="1">
      <c r="A216" s="297" t="s">
        <v>40</v>
      </c>
      <c r="B216" s="10"/>
      <c r="C216" s="32"/>
      <c r="D216" s="297">
        <v>853</v>
      </c>
      <c r="E216" s="297">
        <v>85395</v>
      </c>
      <c r="F216" s="12"/>
      <c r="G216" s="230"/>
      <c r="H216" s="231"/>
      <c r="I216" s="175"/>
      <c r="J216" s="33"/>
      <c r="K216" s="13"/>
    </row>
    <row r="217" spans="1:11" ht="10.5" customHeight="1">
      <c r="A217" s="298"/>
      <c r="B217" s="15" t="s">
        <v>2</v>
      </c>
      <c r="C217" s="34" t="s">
        <v>28</v>
      </c>
      <c r="D217" s="298"/>
      <c r="E217" s="298"/>
      <c r="F217" s="16" t="s">
        <v>102</v>
      </c>
      <c r="G217" s="232">
        <f>SUM(G218:G221)</f>
        <v>329121</v>
      </c>
      <c r="H217" s="260">
        <f>SUM(H218:H221)</f>
        <v>331975</v>
      </c>
      <c r="I217" s="170"/>
      <c r="J217" s="17">
        <f>SUM(J218:J221)</f>
        <v>324960.77999999997</v>
      </c>
      <c r="K217" s="18">
        <f>IF(H217&gt;0,J217/H217*100,"-")</f>
        <v>97.88712403042396</v>
      </c>
    </row>
    <row r="218" spans="1:11" ht="10.5" customHeight="1">
      <c r="A218" s="298"/>
      <c r="B218" s="15" t="s">
        <v>3</v>
      </c>
      <c r="C218" s="34" t="s">
        <v>38</v>
      </c>
      <c r="D218" s="298"/>
      <c r="E218" s="298"/>
      <c r="F218" s="19" t="s">
        <v>137</v>
      </c>
      <c r="G218" s="233">
        <v>0</v>
      </c>
      <c r="H218" s="234">
        <v>0</v>
      </c>
      <c r="I218" s="171"/>
      <c r="J218" s="20">
        <v>0</v>
      </c>
      <c r="K218" s="22" t="str">
        <f>IF(H218&gt;0,J218/H218*100,"-")</f>
        <v>-</v>
      </c>
    </row>
    <row r="219" spans="1:11" ht="10.5" customHeight="1">
      <c r="A219" s="298"/>
      <c r="B219" s="15" t="s">
        <v>4</v>
      </c>
      <c r="C219" s="23" t="s">
        <v>193</v>
      </c>
      <c r="D219" s="298"/>
      <c r="E219" s="298"/>
      <c r="F219" s="19" t="s">
        <v>33</v>
      </c>
      <c r="G219" s="233">
        <v>279753</v>
      </c>
      <c r="H219" s="234">
        <v>282179</v>
      </c>
      <c r="I219" s="171"/>
      <c r="J219" s="21">
        <v>276216.98</v>
      </c>
      <c r="K219" s="22">
        <f>IF(H219&gt;0,J219/H219*100,"-")</f>
        <v>97.88714964614658</v>
      </c>
    </row>
    <row r="220" spans="1:11" ht="10.5" customHeight="1">
      <c r="A220" s="298"/>
      <c r="B220" s="15"/>
      <c r="C220" s="23" t="s">
        <v>192</v>
      </c>
      <c r="D220" s="298"/>
      <c r="E220" s="298"/>
      <c r="F220" s="19" t="s">
        <v>54</v>
      </c>
      <c r="G220" s="233">
        <v>0</v>
      </c>
      <c r="H220" s="234">
        <v>0</v>
      </c>
      <c r="I220" s="171"/>
      <c r="J220" s="21">
        <v>0</v>
      </c>
      <c r="K220" s="22" t="str">
        <f>IF(H220&gt;0,J220/H220*100,"-")</f>
        <v>-</v>
      </c>
    </row>
    <row r="221" spans="1:11" ht="10.5" customHeight="1">
      <c r="A221" s="298"/>
      <c r="B221" s="15" t="s">
        <v>5</v>
      </c>
      <c r="C221" s="23" t="s">
        <v>207</v>
      </c>
      <c r="D221" s="298"/>
      <c r="E221" s="298"/>
      <c r="F221" s="19" t="s">
        <v>55</v>
      </c>
      <c r="G221" s="233">
        <v>49368</v>
      </c>
      <c r="H221" s="234">
        <v>49796</v>
      </c>
      <c r="I221" s="171"/>
      <c r="J221" s="21">
        <v>48743.8</v>
      </c>
      <c r="K221" s="22">
        <f>IF(H221&gt;0,J221/H221*100,"-")</f>
        <v>97.88697887380513</v>
      </c>
    </row>
    <row r="222" spans="1:11" ht="10.5" customHeight="1">
      <c r="A222" s="298"/>
      <c r="B222" s="15"/>
      <c r="C222" s="23" t="s">
        <v>208</v>
      </c>
      <c r="D222" s="298"/>
      <c r="E222" s="298"/>
      <c r="F222" s="19"/>
      <c r="G222" s="233"/>
      <c r="H222" s="234"/>
      <c r="I222" s="171"/>
      <c r="J222" s="20"/>
      <c r="K222" s="22"/>
    </row>
    <row r="223" spans="1:11" ht="10.5" customHeight="1">
      <c r="A223" s="298"/>
      <c r="B223" s="15"/>
      <c r="C223" s="23" t="s">
        <v>209</v>
      </c>
      <c r="D223" s="298"/>
      <c r="E223" s="298"/>
      <c r="F223" s="19"/>
      <c r="G223" s="233"/>
      <c r="H223" s="234"/>
      <c r="I223" s="171"/>
      <c r="J223" s="20"/>
      <c r="K223" s="22"/>
    </row>
    <row r="224" spans="1:11" ht="1.5" customHeight="1">
      <c r="A224" s="299"/>
      <c r="B224" s="27"/>
      <c r="C224" s="28"/>
      <c r="D224" s="299"/>
      <c r="E224" s="299"/>
      <c r="F224" s="29"/>
      <c r="G224" s="236"/>
      <c r="H224" s="237"/>
      <c r="I224" s="182"/>
      <c r="J224" s="30"/>
      <c r="K224" s="31"/>
    </row>
    <row r="225" spans="1:11" ht="1.5" customHeight="1">
      <c r="A225" s="297" t="s">
        <v>47</v>
      </c>
      <c r="B225" s="10"/>
      <c r="C225" s="32"/>
      <c r="D225" s="297">
        <v>853</v>
      </c>
      <c r="E225" s="297">
        <v>85395</v>
      </c>
      <c r="F225" s="12"/>
      <c r="G225" s="230"/>
      <c r="H225" s="231"/>
      <c r="I225" s="175"/>
      <c r="J225" s="33"/>
      <c r="K225" s="13"/>
    </row>
    <row r="226" spans="1:11" ht="10.5" customHeight="1">
      <c r="A226" s="298"/>
      <c r="B226" s="15" t="s">
        <v>2</v>
      </c>
      <c r="C226" s="34" t="s">
        <v>28</v>
      </c>
      <c r="D226" s="298"/>
      <c r="E226" s="298"/>
      <c r="F226" s="16" t="s">
        <v>102</v>
      </c>
      <c r="G226" s="232">
        <f>SUM(G227:G230)</f>
        <v>0</v>
      </c>
      <c r="H226" s="260">
        <f>SUM(H227:H230)</f>
        <v>279434</v>
      </c>
      <c r="I226" s="170"/>
      <c r="J226" s="17">
        <f>SUM(J227:J230)</f>
        <v>269890.08</v>
      </c>
      <c r="K226" s="18">
        <f>IF(H226&gt;0,J226/H226*100,"-")</f>
        <v>96.58455306083012</v>
      </c>
    </row>
    <row r="227" spans="1:11" ht="10.5" customHeight="1">
      <c r="A227" s="298"/>
      <c r="B227" s="15" t="s">
        <v>3</v>
      </c>
      <c r="C227" s="34" t="s">
        <v>38</v>
      </c>
      <c r="D227" s="298"/>
      <c r="E227" s="298"/>
      <c r="F227" s="19" t="s">
        <v>137</v>
      </c>
      <c r="G227" s="233">
        <v>0</v>
      </c>
      <c r="H227" s="234">
        <v>0</v>
      </c>
      <c r="I227" s="171"/>
      <c r="J227" s="20">
        <v>0</v>
      </c>
      <c r="K227" s="22" t="str">
        <f>IF(H227&gt;0,J227/H227*100,"-")</f>
        <v>-</v>
      </c>
    </row>
    <row r="228" spans="1:11" ht="10.5" customHeight="1">
      <c r="A228" s="298"/>
      <c r="B228" s="15" t="s">
        <v>4</v>
      </c>
      <c r="C228" s="23" t="s">
        <v>193</v>
      </c>
      <c r="D228" s="298"/>
      <c r="E228" s="298"/>
      <c r="F228" s="19" t="s">
        <v>33</v>
      </c>
      <c r="G228" s="233">
        <v>0</v>
      </c>
      <c r="H228" s="234">
        <v>237519</v>
      </c>
      <c r="I228" s="171"/>
      <c r="J228" s="21">
        <v>229406.62</v>
      </c>
      <c r="K228" s="22">
        <f>IF(H228&gt;0,J228/H228*100,"-")</f>
        <v>96.5845342898884</v>
      </c>
    </row>
    <row r="229" spans="1:11" ht="10.5" customHeight="1">
      <c r="A229" s="298"/>
      <c r="B229" s="15"/>
      <c r="C229" s="23" t="s">
        <v>192</v>
      </c>
      <c r="D229" s="298"/>
      <c r="E229" s="298"/>
      <c r="F229" s="19" t="s">
        <v>54</v>
      </c>
      <c r="G229" s="233">
        <v>0</v>
      </c>
      <c r="H229" s="234">
        <v>0</v>
      </c>
      <c r="I229" s="171"/>
      <c r="J229" s="21">
        <v>0</v>
      </c>
      <c r="K229" s="22" t="str">
        <f>IF(H229&gt;0,J229/H229*100,"-")</f>
        <v>-</v>
      </c>
    </row>
    <row r="230" spans="1:11" ht="10.5" customHeight="1">
      <c r="A230" s="298"/>
      <c r="B230" s="15" t="s">
        <v>5</v>
      </c>
      <c r="C230" s="23" t="s">
        <v>210</v>
      </c>
      <c r="D230" s="298"/>
      <c r="E230" s="298"/>
      <c r="F230" s="19" t="s">
        <v>55</v>
      </c>
      <c r="G230" s="233">
        <v>0</v>
      </c>
      <c r="H230" s="234">
        <v>41915</v>
      </c>
      <c r="I230" s="171"/>
      <c r="J230" s="21">
        <v>40483.46</v>
      </c>
      <c r="K230" s="22">
        <f>IF(H230&gt;0,J230/H230*100,"-")</f>
        <v>96.5846594297984</v>
      </c>
    </row>
    <row r="231" spans="1:11" ht="10.5" customHeight="1">
      <c r="A231" s="298"/>
      <c r="B231" s="15"/>
      <c r="C231" s="23" t="s">
        <v>211</v>
      </c>
      <c r="D231" s="298"/>
      <c r="E231" s="298"/>
      <c r="F231" s="19"/>
      <c r="G231" s="233"/>
      <c r="H231" s="234"/>
      <c r="I231" s="171"/>
      <c r="J231" s="20"/>
      <c r="K231" s="22"/>
    </row>
    <row r="232" spans="1:11" ht="1.5" customHeight="1">
      <c r="A232" s="299"/>
      <c r="B232" s="27"/>
      <c r="C232" s="28"/>
      <c r="D232" s="299"/>
      <c r="E232" s="299"/>
      <c r="F232" s="29"/>
      <c r="G232" s="236"/>
      <c r="H232" s="237"/>
      <c r="I232" s="182"/>
      <c r="J232" s="30"/>
      <c r="K232" s="31"/>
    </row>
    <row r="233" spans="1:11" ht="1.5" customHeight="1">
      <c r="A233" s="297" t="s">
        <v>48</v>
      </c>
      <c r="B233" s="10"/>
      <c r="C233" s="32"/>
      <c r="D233" s="297">
        <v>853</v>
      </c>
      <c r="E233" s="297">
        <v>85395</v>
      </c>
      <c r="F233" s="12"/>
      <c r="G233" s="230"/>
      <c r="H233" s="231"/>
      <c r="I233" s="175"/>
      <c r="J233" s="33"/>
      <c r="K233" s="13"/>
    </row>
    <row r="234" spans="1:11" ht="10.5" customHeight="1">
      <c r="A234" s="298"/>
      <c r="B234" s="15" t="s">
        <v>2</v>
      </c>
      <c r="C234" s="34" t="s">
        <v>28</v>
      </c>
      <c r="D234" s="298"/>
      <c r="E234" s="298"/>
      <c r="F234" s="16" t="s">
        <v>102</v>
      </c>
      <c r="G234" s="232">
        <f>SUM(G235:G238)</f>
        <v>0</v>
      </c>
      <c r="H234" s="260">
        <f>SUM(H235:H238)</f>
        <v>166779</v>
      </c>
      <c r="I234" s="170"/>
      <c r="J234" s="17">
        <f>SUM(J235:J238)</f>
        <v>161609.22999999998</v>
      </c>
      <c r="K234" s="18">
        <f>IF(H234&gt;0,J234/H234*100,"-")</f>
        <v>96.90022724683563</v>
      </c>
    </row>
    <row r="235" spans="1:11" ht="10.5" customHeight="1">
      <c r="A235" s="298"/>
      <c r="B235" s="15" t="s">
        <v>3</v>
      </c>
      <c r="C235" s="23" t="s">
        <v>38</v>
      </c>
      <c r="D235" s="298"/>
      <c r="E235" s="298"/>
      <c r="F235" s="19" t="s">
        <v>137</v>
      </c>
      <c r="G235" s="233">
        <v>0</v>
      </c>
      <c r="H235" s="234">
        <v>0</v>
      </c>
      <c r="I235" s="171"/>
      <c r="J235" s="21">
        <v>0</v>
      </c>
      <c r="K235" s="22" t="str">
        <f>IF(H235&gt;0,J235/H235*100,"-")</f>
        <v>-</v>
      </c>
    </row>
    <row r="236" spans="1:11" ht="10.5" customHeight="1">
      <c r="A236" s="298"/>
      <c r="B236" s="15" t="s">
        <v>4</v>
      </c>
      <c r="C236" s="23" t="s">
        <v>193</v>
      </c>
      <c r="D236" s="298"/>
      <c r="E236" s="298"/>
      <c r="F236" s="19" t="s">
        <v>33</v>
      </c>
      <c r="G236" s="233">
        <v>0</v>
      </c>
      <c r="H236" s="234">
        <v>141762</v>
      </c>
      <c r="I236" s="171"/>
      <c r="J236" s="21">
        <v>137367.86</v>
      </c>
      <c r="K236" s="22">
        <f>IF(H236&gt;0,J236/H236*100,"-")</f>
        <v>96.90034000648974</v>
      </c>
    </row>
    <row r="237" spans="1:11" ht="10.5" customHeight="1">
      <c r="A237" s="298"/>
      <c r="B237" s="15"/>
      <c r="C237" s="23" t="s">
        <v>192</v>
      </c>
      <c r="D237" s="298"/>
      <c r="E237" s="298"/>
      <c r="F237" s="19" t="s">
        <v>54</v>
      </c>
      <c r="G237" s="233">
        <v>0</v>
      </c>
      <c r="H237" s="234">
        <v>0</v>
      </c>
      <c r="I237" s="171"/>
      <c r="J237" s="21">
        <v>0</v>
      </c>
      <c r="K237" s="22" t="str">
        <f>IF(H237&gt;0,J237/H237*100,"-")</f>
        <v>-</v>
      </c>
    </row>
    <row r="238" spans="1:11" ht="10.5" customHeight="1">
      <c r="A238" s="298"/>
      <c r="B238" s="15" t="s">
        <v>5</v>
      </c>
      <c r="C238" s="23" t="s">
        <v>151</v>
      </c>
      <c r="D238" s="298"/>
      <c r="E238" s="298"/>
      <c r="F238" s="19" t="s">
        <v>55</v>
      </c>
      <c r="G238" s="233">
        <v>0</v>
      </c>
      <c r="H238" s="234">
        <v>25017</v>
      </c>
      <c r="I238" s="171"/>
      <c r="J238" s="21">
        <v>24241.37</v>
      </c>
      <c r="K238" s="22">
        <f>IF(H238&gt;0,J238/H238*100,"-")</f>
        <v>96.89958827996962</v>
      </c>
    </row>
    <row r="239" spans="1:11" ht="1.5" customHeight="1">
      <c r="A239" s="299"/>
      <c r="B239" s="27"/>
      <c r="C239" s="28"/>
      <c r="D239" s="299"/>
      <c r="E239" s="299"/>
      <c r="F239" s="29"/>
      <c r="G239" s="236"/>
      <c r="H239" s="237"/>
      <c r="I239" s="182"/>
      <c r="J239" s="30"/>
      <c r="K239" s="31"/>
    </row>
    <row r="240" spans="1:11" ht="1.5" customHeight="1">
      <c r="A240" s="297" t="s">
        <v>50</v>
      </c>
      <c r="B240" s="10"/>
      <c r="C240" s="32"/>
      <c r="D240" s="297">
        <v>853</v>
      </c>
      <c r="E240" s="297">
        <v>85395</v>
      </c>
      <c r="F240" s="12"/>
      <c r="G240" s="230"/>
      <c r="H240" s="231"/>
      <c r="I240" s="175"/>
      <c r="J240" s="33"/>
      <c r="K240" s="13"/>
    </row>
    <row r="241" spans="1:11" ht="10.5" customHeight="1">
      <c r="A241" s="298"/>
      <c r="B241" s="15" t="s">
        <v>2</v>
      </c>
      <c r="C241" s="34" t="s">
        <v>28</v>
      </c>
      <c r="D241" s="298"/>
      <c r="E241" s="298"/>
      <c r="F241" s="16" t="s">
        <v>102</v>
      </c>
      <c r="G241" s="232">
        <f>SUM(G242:G245)</f>
        <v>64580</v>
      </c>
      <c r="H241" s="260">
        <f>SUM(H242:H245)</f>
        <v>81841</v>
      </c>
      <c r="I241" s="170"/>
      <c r="J241" s="17">
        <f>SUM(J242:J245)</f>
        <v>73349.18000000001</v>
      </c>
      <c r="K241" s="18">
        <f>IF(H241&gt;0,J241/H241*100,"-")</f>
        <v>89.62400263926395</v>
      </c>
    </row>
    <row r="242" spans="1:11" ht="10.5" customHeight="1">
      <c r="A242" s="298"/>
      <c r="B242" s="15" t="s">
        <v>3</v>
      </c>
      <c r="C242" s="23" t="s">
        <v>38</v>
      </c>
      <c r="D242" s="298"/>
      <c r="E242" s="298"/>
      <c r="F242" s="19" t="s">
        <v>137</v>
      </c>
      <c r="G242" s="233">
        <v>0</v>
      </c>
      <c r="H242" s="234">
        <v>623</v>
      </c>
      <c r="I242" s="171"/>
      <c r="J242" s="21">
        <v>622.13</v>
      </c>
      <c r="K242" s="22">
        <f>IF(H242&gt;0,J242/H242*100,"-")</f>
        <v>99.86035313001605</v>
      </c>
    </row>
    <row r="243" spans="1:11" ht="10.5" customHeight="1">
      <c r="A243" s="298"/>
      <c r="B243" s="15" t="s">
        <v>4</v>
      </c>
      <c r="C243" s="23" t="s">
        <v>104</v>
      </c>
      <c r="D243" s="298"/>
      <c r="E243" s="298"/>
      <c r="F243" s="19" t="s">
        <v>33</v>
      </c>
      <c r="G243" s="233">
        <v>54893</v>
      </c>
      <c r="H243" s="234">
        <v>78297</v>
      </c>
      <c r="I243" s="171"/>
      <c r="J243" s="21">
        <v>70114.63</v>
      </c>
      <c r="K243" s="22">
        <f>IF(H243&gt;0,J243/H243*100,"-")</f>
        <v>89.54957405775446</v>
      </c>
    </row>
    <row r="244" spans="1:11" ht="10.5" customHeight="1">
      <c r="A244" s="298"/>
      <c r="B244" s="15" t="s">
        <v>5</v>
      </c>
      <c r="C244" s="23" t="s">
        <v>212</v>
      </c>
      <c r="D244" s="298"/>
      <c r="E244" s="298"/>
      <c r="F244" s="19" t="s">
        <v>54</v>
      </c>
      <c r="G244" s="233">
        <v>0</v>
      </c>
      <c r="H244" s="234">
        <v>0</v>
      </c>
      <c r="I244" s="171"/>
      <c r="J244" s="21">
        <v>0</v>
      </c>
      <c r="K244" s="22" t="str">
        <f>IF(H244&gt;0,J244/H244*100,"-")</f>
        <v>-</v>
      </c>
    </row>
    <row r="245" spans="1:11" ht="10.5" customHeight="1">
      <c r="A245" s="298"/>
      <c r="B245" s="15"/>
      <c r="C245" s="23" t="s">
        <v>154</v>
      </c>
      <c r="D245" s="298"/>
      <c r="E245" s="298"/>
      <c r="F245" s="19" t="s">
        <v>55</v>
      </c>
      <c r="G245" s="233">
        <v>9687</v>
      </c>
      <c r="H245" s="234">
        <v>2921</v>
      </c>
      <c r="I245" s="171"/>
      <c r="J245" s="21">
        <v>2612.42</v>
      </c>
      <c r="K245" s="22">
        <f>IF(H245&gt;0,J245/H245*100,"-")</f>
        <v>89.43580965422801</v>
      </c>
    </row>
    <row r="246" spans="1:11" ht="1.5" customHeight="1">
      <c r="A246" s="299"/>
      <c r="B246" s="27"/>
      <c r="C246" s="28"/>
      <c r="D246" s="299"/>
      <c r="E246" s="299"/>
      <c r="F246" s="29"/>
      <c r="G246" s="236"/>
      <c r="H246" s="237"/>
      <c r="I246" s="182"/>
      <c r="J246" s="30"/>
      <c r="K246" s="31"/>
    </row>
    <row r="247" spans="1:11" ht="1.5" customHeight="1">
      <c r="A247" s="297" t="s">
        <v>51</v>
      </c>
      <c r="B247" s="10"/>
      <c r="C247" s="32"/>
      <c r="D247" s="297">
        <v>853</v>
      </c>
      <c r="E247" s="297">
        <v>85395</v>
      </c>
      <c r="F247" s="12"/>
      <c r="G247" s="230"/>
      <c r="H247" s="231"/>
      <c r="I247" s="175"/>
      <c r="J247" s="33"/>
      <c r="K247" s="13"/>
    </row>
    <row r="248" spans="1:11" ht="10.5" customHeight="1">
      <c r="A248" s="298"/>
      <c r="B248" s="15" t="s">
        <v>2</v>
      </c>
      <c r="C248" s="34" t="s">
        <v>28</v>
      </c>
      <c r="D248" s="298"/>
      <c r="E248" s="298"/>
      <c r="F248" s="16" t="s">
        <v>102</v>
      </c>
      <c r="G248" s="232">
        <f>SUM(G249:G252)</f>
        <v>101101</v>
      </c>
      <c r="H248" s="260">
        <f>SUM(H249:H252)</f>
        <v>115597</v>
      </c>
      <c r="I248" s="170"/>
      <c r="J248" s="17">
        <f>SUM(J249:J252)</f>
        <v>101645.95</v>
      </c>
      <c r="K248" s="18">
        <f>IF(H248&gt;0,J248/H248*100,"-")</f>
        <v>87.9313044456171</v>
      </c>
    </row>
    <row r="249" spans="1:11" ht="10.5" customHeight="1">
      <c r="A249" s="298"/>
      <c r="B249" s="15" t="s">
        <v>3</v>
      </c>
      <c r="C249" s="23" t="s">
        <v>38</v>
      </c>
      <c r="D249" s="298"/>
      <c r="E249" s="298"/>
      <c r="F249" s="19" t="s">
        <v>137</v>
      </c>
      <c r="G249" s="233">
        <v>0</v>
      </c>
      <c r="H249" s="234">
        <v>0</v>
      </c>
      <c r="I249" s="171"/>
      <c r="J249" s="20">
        <v>0</v>
      </c>
      <c r="K249" s="22" t="str">
        <f>IF(H249&gt;0,J249/H249*100,"-")</f>
        <v>-</v>
      </c>
    </row>
    <row r="250" spans="1:11" ht="10.5" customHeight="1">
      <c r="A250" s="298"/>
      <c r="B250" s="15" t="s">
        <v>4</v>
      </c>
      <c r="C250" s="23" t="s">
        <v>104</v>
      </c>
      <c r="D250" s="298"/>
      <c r="E250" s="298"/>
      <c r="F250" s="19" t="s">
        <v>33</v>
      </c>
      <c r="G250" s="233">
        <v>101101</v>
      </c>
      <c r="H250" s="234">
        <v>111769</v>
      </c>
      <c r="I250" s="171"/>
      <c r="J250" s="21">
        <v>97817.95</v>
      </c>
      <c r="K250" s="22">
        <f>IF(H250&gt;0,J250/H250*100,"-")</f>
        <v>87.5179611520189</v>
      </c>
    </row>
    <row r="251" spans="1:11" ht="10.5" customHeight="1">
      <c r="A251" s="298"/>
      <c r="B251" s="15" t="s">
        <v>5</v>
      </c>
      <c r="C251" s="23" t="s">
        <v>141</v>
      </c>
      <c r="D251" s="298"/>
      <c r="E251" s="298"/>
      <c r="F251" s="19" t="s">
        <v>54</v>
      </c>
      <c r="G251" s="233">
        <v>0</v>
      </c>
      <c r="H251" s="234">
        <v>0</v>
      </c>
      <c r="I251" s="171"/>
      <c r="J251" s="21">
        <v>0</v>
      </c>
      <c r="K251" s="22" t="str">
        <f>IF(H251&gt;0,J251/H251*100,"-")</f>
        <v>-</v>
      </c>
    </row>
    <row r="252" spans="1:11" ht="10.5" customHeight="1">
      <c r="A252" s="298"/>
      <c r="B252" s="15"/>
      <c r="C252" s="25" t="s">
        <v>213</v>
      </c>
      <c r="D252" s="298"/>
      <c r="E252" s="298"/>
      <c r="F252" s="19" t="s">
        <v>55</v>
      </c>
      <c r="G252" s="233">
        <v>0</v>
      </c>
      <c r="H252" s="234">
        <v>3828</v>
      </c>
      <c r="I252" s="171"/>
      <c r="J252" s="20">
        <v>3828</v>
      </c>
      <c r="K252" s="22">
        <f>IF(H252&gt;0,J252/H252*100,"-")</f>
        <v>100</v>
      </c>
    </row>
    <row r="253" spans="1:11" ht="10.5" customHeight="1">
      <c r="A253" s="298"/>
      <c r="B253" s="15"/>
      <c r="C253" s="23" t="s">
        <v>138</v>
      </c>
      <c r="D253" s="298"/>
      <c r="E253" s="298"/>
      <c r="F253" s="24"/>
      <c r="G253" s="233"/>
      <c r="H253" s="234"/>
      <c r="I253" s="171"/>
      <c r="J253" s="20"/>
      <c r="K253" s="22"/>
    </row>
    <row r="254" spans="1:11" ht="1.5" customHeight="1">
      <c r="A254" s="299"/>
      <c r="B254" s="27"/>
      <c r="C254" s="28"/>
      <c r="D254" s="299"/>
      <c r="E254" s="299"/>
      <c r="F254" s="29"/>
      <c r="G254" s="236"/>
      <c r="H254" s="237"/>
      <c r="I254" s="182"/>
      <c r="J254" s="30"/>
      <c r="K254" s="31"/>
    </row>
    <row r="255" spans="1:11" ht="1.5" customHeight="1">
      <c r="A255" s="297" t="s">
        <v>52</v>
      </c>
      <c r="B255" s="10"/>
      <c r="C255" s="32"/>
      <c r="D255" s="297">
        <v>853</v>
      </c>
      <c r="E255" s="297">
        <v>85395</v>
      </c>
      <c r="F255" s="12"/>
      <c r="G255" s="230"/>
      <c r="H255" s="231"/>
      <c r="I255" s="175"/>
      <c r="J255" s="33"/>
      <c r="K255" s="13"/>
    </row>
    <row r="256" spans="1:11" ht="10.5" customHeight="1">
      <c r="A256" s="298"/>
      <c r="B256" s="15" t="s">
        <v>2</v>
      </c>
      <c r="C256" s="34" t="s">
        <v>28</v>
      </c>
      <c r="D256" s="298"/>
      <c r="E256" s="298"/>
      <c r="F256" s="16" t="s">
        <v>102</v>
      </c>
      <c r="G256" s="232">
        <f>SUM(G257:G260)</f>
        <v>44974</v>
      </c>
      <c r="H256" s="260">
        <f>SUM(H257:H260)</f>
        <v>45683</v>
      </c>
      <c r="I256" s="170"/>
      <c r="J256" s="17">
        <f>SUM(J257:J260)</f>
        <v>44725.030000000006</v>
      </c>
      <c r="K256" s="18">
        <f>IF(H256&gt;0,J256/H256*100,"-")</f>
        <v>97.90300549438523</v>
      </c>
    </row>
    <row r="257" spans="1:11" ht="10.5" customHeight="1">
      <c r="A257" s="298"/>
      <c r="B257" s="15" t="s">
        <v>3</v>
      </c>
      <c r="C257" s="34" t="s">
        <v>38</v>
      </c>
      <c r="D257" s="298"/>
      <c r="E257" s="298"/>
      <c r="F257" s="19" t="s">
        <v>137</v>
      </c>
      <c r="G257" s="233">
        <v>0</v>
      </c>
      <c r="H257" s="234">
        <v>0</v>
      </c>
      <c r="I257" s="171"/>
      <c r="J257" s="21">
        <v>0</v>
      </c>
      <c r="K257" s="22" t="str">
        <f>IF(H257&gt;0,J257/H257*100,"-")</f>
        <v>-</v>
      </c>
    </row>
    <row r="258" spans="1:11" ht="10.5" customHeight="1">
      <c r="A258" s="298"/>
      <c r="B258" s="15" t="s">
        <v>4</v>
      </c>
      <c r="C258" s="23" t="s">
        <v>104</v>
      </c>
      <c r="D258" s="298"/>
      <c r="E258" s="298"/>
      <c r="F258" s="19" t="s">
        <v>33</v>
      </c>
      <c r="G258" s="233">
        <v>38228</v>
      </c>
      <c r="H258" s="234">
        <v>44167</v>
      </c>
      <c r="I258" s="171"/>
      <c r="J258" s="21">
        <v>43277.8</v>
      </c>
      <c r="K258" s="22">
        <f>IF(H258&gt;0,J258/H258*100,"-")</f>
        <v>97.98673217560622</v>
      </c>
    </row>
    <row r="259" spans="1:11" ht="10.5" customHeight="1">
      <c r="A259" s="298"/>
      <c r="B259" s="15" t="s">
        <v>5</v>
      </c>
      <c r="C259" s="23" t="s">
        <v>84</v>
      </c>
      <c r="D259" s="298"/>
      <c r="E259" s="298"/>
      <c r="F259" s="19" t="s">
        <v>54</v>
      </c>
      <c r="G259" s="233">
        <v>0</v>
      </c>
      <c r="H259" s="234">
        <v>0</v>
      </c>
      <c r="I259" s="171"/>
      <c r="J259" s="21">
        <v>0</v>
      </c>
      <c r="K259" s="22" t="str">
        <f>IF(H259&gt;0,J259/H259*100,"-")</f>
        <v>-</v>
      </c>
    </row>
    <row r="260" spans="1:11" ht="10.5" customHeight="1">
      <c r="A260" s="298"/>
      <c r="C260" s="52"/>
      <c r="D260" s="298"/>
      <c r="E260" s="298"/>
      <c r="F260" s="19" t="s">
        <v>55</v>
      </c>
      <c r="G260" s="233">
        <v>6746</v>
      </c>
      <c r="H260" s="234">
        <v>1516</v>
      </c>
      <c r="I260" s="171"/>
      <c r="J260" s="21">
        <v>1447.23</v>
      </c>
      <c r="K260" s="22">
        <f>IF(H260&gt;0,J260/H260*100,"-")</f>
        <v>95.4637203166227</v>
      </c>
    </row>
    <row r="261" spans="1:11" ht="1.5" customHeight="1">
      <c r="A261" s="299"/>
      <c r="B261" s="27"/>
      <c r="C261" s="28"/>
      <c r="D261" s="299"/>
      <c r="E261" s="299"/>
      <c r="F261" s="29"/>
      <c r="G261" s="236"/>
      <c r="H261" s="237"/>
      <c r="I261" s="182"/>
      <c r="J261" s="30"/>
      <c r="K261" s="31"/>
    </row>
    <row r="262" spans="1:11" ht="1.5" customHeight="1">
      <c r="A262" s="297" t="s">
        <v>53</v>
      </c>
      <c r="B262" s="10"/>
      <c r="C262" s="32"/>
      <c r="D262" s="297">
        <v>853</v>
      </c>
      <c r="E262" s="297">
        <v>85395</v>
      </c>
      <c r="F262" s="12"/>
      <c r="G262" s="230"/>
      <c r="H262" s="231"/>
      <c r="I262" s="175"/>
      <c r="J262" s="33"/>
      <c r="K262" s="13"/>
    </row>
    <row r="263" spans="1:11" ht="10.5" customHeight="1">
      <c r="A263" s="298"/>
      <c r="B263" s="15" t="s">
        <v>2</v>
      </c>
      <c r="C263" s="34" t="s">
        <v>28</v>
      </c>
      <c r="D263" s="298"/>
      <c r="E263" s="298"/>
      <c r="F263" s="16" t="s">
        <v>102</v>
      </c>
      <c r="G263" s="232">
        <f>SUM(G264:G267)</f>
        <v>54916</v>
      </c>
      <c r="H263" s="260">
        <f>SUM(H264:H267)</f>
        <v>56621</v>
      </c>
      <c r="I263" s="170"/>
      <c r="J263" s="17">
        <f>SUM(J264:J267)</f>
        <v>54873.38</v>
      </c>
      <c r="K263" s="18">
        <f>IF(H263&gt;0,J263/H263*100,"-")</f>
        <v>96.91347733173204</v>
      </c>
    </row>
    <row r="264" spans="1:11" ht="10.5" customHeight="1">
      <c r="A264" s="298"/>
      <c r="B264" s="15" t="s">
        <v>3</v>
      </c>
      <c r="C264" s="34" t="s">
        <v>38</v>
      </c>
      <c r="D264" s="298"/>
      <c r="E264" s="298"/>
      <c r="F264" s="19" t="s">
        <v>137</v>
      </c>
      <c r="G264" s="233">
        <v>0</v>
      </c>
      <c r="H264" s="234">
        <v>0</v>
      </c>
      <c r="I264" s="171"/>
      <c r="J264" s="21">
        <v>0</v>
      </c>
      <c r="K264" s="22" t="str">
        <f>IF(H264&gt;0,J264/H264*100,"-")</f>
        <v>-</v>
      </c>
    </row>
    <row r="265" spans="1:11" ht="10.5" customHeight="1">
      <c r="A265" s="298"/>
      <c r="B265" s="15" t="s">
        <v>4</v>
      </c>
      <c r="C265" s="23" t="s">
        <v>104</v>
      </c>
      <c r="D265" s="298"/>
      <c r="E265" s="298"/>
      <c r="F265" s="19" t="s">
        <v>33</v>
      </c>
      <c r="G265" s="233">
        <v>46678</v>
      </c>
      <c r="H265" s="234">
        <v>54787</v>
      </c>
      <c r="I265" s="171"/>
      <c r="J265" s="21">
        <v>53095.64</v>
      </c>
      <c r="K265" s="22">
        <f>IF(H265&gt;0,J265/H265*100,"-")</f>
        <v>96.91284428787851</v>
      </c>
    </row>
    <row r="266" spans="1:11" ht="10.5" customHeight="1">
      <c r="A266" s="298"/>
      <c r="B266" s="15" t="s">
        <v>5</v>
      </c>
      <c r="C266" s="23" t="s">
        <v>85</v>
      </c>
      <c r="D266" s="298"/>
      <c r="E266" s="298"/>
      <c r="F266" s="19" t="s">
        <v>54</v>
      </c>
      <c r="G266" s="233">
        <v>0</v>
      </c>
      <c r="H266" s="234">
        <v>0</v>
      </c>
      <c r="I266" s="171"/>
      <c r="J266" s="21">
        <v>0</v>
      </c>
      <c r="K266" s="22" t="str">
        <f>IF(H266&gt;0,J266/H266*100,"-")</f>
        <v>-</v>
      </c>
    </row>
    <row r="267" spans="1:11" ht="10.5" customHeight="1">
      <c r="A267" s="298"/>
      <c r="C267" s="52"/>
      <c r="D267" s="298"/>
      <c r="E267" s="298"/>
      <c r="F267" s="19" t="s">
        <v>55</v>
      </c>
      <c r="G267" s="233">
        <v>8238</v>
      </c>
      <c r="H267" s="234">
        <v>1834</v>
      </c>
      <c r="I267" s="171"/>
      <c r="J267" s="21">
        <v>1777.74</v>
      </c>
      <c r="K267" s="22">
        <f>IF(H267&gt;0,J267/H267*100,"-")</f>
        <v>96.93238822246457</v>
      </c>
    </row>
    <row r="268" spans="1:11" ht="1.5" customHeight="1">
      <c r="A268" s="299"/>
      <c r="B268" s="27"/>
      <c r="C268" s="28"/>
      <c r="D268" s="299"/>
      <c r="E268" s="299"/>
      <c r="F268" s="29"/>
      <c r="G268" s="236"/>
      <c r="H268" s="237"/>
      <c r="I268" s="182"/>
      <c r="J268" s="30"/>
      <c r="K268" s="31"/>
    </row>
    <row r="269" spans="1:11" ht="1.5" customHeight="1">
      <c r="A269" s="297" t="s">
        <v>65</v>
      </c>
      <c r="B269" s="10"/>
      <c r="C269" s="32"/>
      <c r="D269" s="297">
        <v>853</v>
      </c>
      <c r="E269" s="297">
        <v>85395</v>
      </c>
      <c r="F269" s="12"/>
      <c r="G269" s="230"/>
      <c r="H269" s="231"/>
      <c r="I269" s="175"/>
      <c r="J269" s="33"/>
      <c r="K269" s="13"/>
    </row>
    <row r="270" spans="1:11" ht="10.5" customHeight="1">
      <c r="A270" s="298"/>
      <c r="B270" s="15" t="s">
        <v>2</v>
      </c>
      <c r="C270" s="34" t="s">
        <v>28</v>
      </c>
      <c r="D270" s="298"/>
      <c r="E270" s="298"/>
      <c r="F270" s="16" t="s">
        <v>102</v>
      </c>
      <c r="G270" s="232">
        <f>SUM(G271:G274)</f>
        <v>166011</v>
      </c>
      <c r="H270" s="260">
        <f>SUM(H271:H274)</f>
        <v>174124</v>
      </c>
      <c r="I270" s="170"/>
      <c r="J270" s="17">
        <f>SUM(J271:J274)</f>
        <v>173200.38</v>
      </c>
      <c r="K270" s="18">
        <f>IF(H270&gt;0,J270/H270*100,"-")</f>
        <v>99.46956192138936</v>
      </c>
    </row>
    <row r="271" spans="1:11" ht="10.5" customHeight="1">
      <c r="A271" s="298"/>
      <c r="B271" s="15" t="s">
        <v>3</v>
      </c>
      <c r="C271" s="34" t="s">
        <v>38</v>
      </c>
      <c r="D271" s="298"/>
      <c r="E271" s="298"/>
      <c r="F271" s="19" t="s">
        <v>137</v>
      </c>
      <c r="G271" s="233">
        <v>6468</v>
      </c>
      <c r="H271" s="234">
        <v>6468</v>
      </c>
      <c r="I271" s="171"/>
      <c r="J271" s="21">
        <v>6467.93</v>
      </c>
      <c r="K271" s="22">
        <f>IF(H271&gt;0,J271/H271*100,"-")</f>
        <v>99.99891774891775</v>
      </c>
    </row>
    <row r="272" spans="1:11" ht="10.5" customHeight="1">
      <c r="A272" s="298"/>
      <c r="B272" s="15" t="s">
        <v>4</v>
      </c>
      <c r="C272" s="23" t="s">
        <v>104</v>
      </c>
      <c r="D272" s="298"/>
      <c r="E272" s="298"/>
      <c r="F272" s="19" t="s">
        <v>33</v>
      </c>
      <c r="G272" s="233">
        <v>135611</v>
      </c>
      <c r="H272" s="234">
        <v>162217</v>
      </c>
      <c r="I272" s="171"/>
      <c r="J272" s="21">
        <v>161293.5</v>
      </c>
      <c r="K272" s="22">
        <f>IF(H272&gt;0,J272/H272*100,"-")</f>
        <v>99.43070085132878</v>
      </c>
    </row>
    <row r="273" spans="1:11" ht="10.5" customHeight="1">
      <c r="A273" s="298"/>
      <c r="B273" s="15" t="s">
        <v>5</v>
      </c>
      <c r="C273" s="23" t="s">
        <v>86</v>
      </c>
      <c r="D273" s="298"/>
      <c r="E273" s="298"/>
      <c r="F273" s="19" t="s">
        <v>54</v>
      </c>
      <c r="G273" s="233">
        <v>0</v>
      </c>
      <c r="H273" s="234">
        <v>0</v>
      </c>
      <c r="I273" s="171"/>
      <c r="J273" s="21">
        <v>0</v>
      </c>
      <c r="K273" s="22" t="str">
        <f>IF(H273&gt;0,J273/H273*100,"-")</f>
        <v>-</v>
      </c>
    </row>
    <row r="274" spans="1:11" ht="10.5" customHeight="1">
      <c r="A274" s="298"/>
      <c r="C274" s="52"/>
      <c r="D274" s="298"/>
      <c r="E274" s="298"/>
      <c r="F274" s="19" t="s">
        <v>103</v>
      </c>
      <c r="G274" s="233">
        <v>23932</v>
      </c>
      <c r="H274" s="234">
        <v>5439</v>
      </c>
      <c r="I274" s="171"/>
      <c r="J274" s="21">
        <v>5438.95</v>
      </c>
      <c r="K274" s="22">
        <f>IF(H274&gt;0,J274/H274*100,"-")</f>
        <v>99.99908071336642</v>
      </c>
    </row>
    <row r="275" spans="1:11" ht="1.5" customHeight="1">
      <c r="A275" s="299"/>
      <c r="B275" s="27"/>
      <c r="C275" s="28"/>
      <c r="D275" s="299"/>
      <c r="E275" s="299"/>
      <c r="F275" s="29"/>
      <c r="G275" s="236"/>
      <c r="H275" s="237"/>
      <c r="I275" s="182"/>
      <c r="J275" s="30"/>
      <c r="K275" s="31"/>
    </row>
    <row r="276" spans="1:11" ht="1.5" customHeight="1">
      <c r="A276" s="297" t="s">
        <v>66</v>
      </c>
      <c r="B276" s="10"/>
      <c r="C276" s="32"/>
      <c r="D276" s="297">
        <v>853</v>
      </c>
      <c r="E276" s="297">
        <v>85395</v>
      </c>
      <c r="F276" s="12"/>
      <c r="G276" s="230"/>
      <c r="H276" s="231"/>
      <c r="I276" s="175"/>
      <c r="J276" s="33"/>
      <c r="K276" s="13"/>
    </row>
    <row r="277" spans="1:11" ht="10.5" customHeight="1">
      <c r="A277" s="298"/>
      <c r="B277" s="15" t="s">
        <v>2</v>
      </c>
      <c r="C277" s="34" t="s">
        <v>28</v>
      </c>
      <c r="D277" s="298"/>
      <c r="E277" s="298"/>
      <c r="F277" s="16" t="s">
        <v>102</v>
      </c>
      <c r="G277" s="232">
        <f>SUM(G278:G281)</f>
        <v>210247</v>
      </c>
      <c r="H277" s="260">
        <f>SUM(H278:H281)</f>
        <v>213207</v>
      </c>
      <c r="I277" s="170"/>
      <c r="J277" s="17">
        <f>SUM(J278:J281)</f>
        <v>209253.40000000002</v>
      </c>
      <c r="K277" s="18">
        <f>IF(H277&gt;0,J277/H277*100,"-")</f>
        <v>98.14565187822164</v>
      </c>
    </row>
    <row r="278" spans="1:11" ht="10.5" customHeight="1">
      <c r="A278" s="298"/>
      <c r="B278" s="15" t="s">
        <v>3</v>
      </c>
      <c r="C278" s="34" t="s">
        <v>38</v>
      </c>
      <c r="D278" s="298"/>
      <c r="E278" s="298"/>
      <c r="F278" s="19" t="s">
        <v>137</v>
      </c>
      <c r="G278" s="233">
        <v>0</v>
      </c>
      <c r="H278" s="234">
        <v>0</v>
      </c>
      <c r="I278" s="171"/>
      <c r="J278" s="21">
        <v>0</v>
      </c>
      <c r="K278" s="22" t="str">
        <f>IF(H278&gt;0,J278/H278*100,"-")</f>
        <v>-</v>
      </c>
    </row>
    <row r="279" spans="1:11" ht="10.5" customHeight="1">
      <c r="A279" s="298"/>
      <c r="B279" s="15" t="s">
        <v>4</v>
      </c>
      <c r="C279" s="23" t="s">
        <v>104</v>
      </c>
      <c r="D279" s="298"/>
      <c r="E279" s="298"/>
      <c r="F279" s="19" t="s">
        <v>33</v>
      </c>
      <c r="G279" s="233">
        <v>178710</v>
      </c>
      <c r="H279" s="234">
        <v>206243</v>
      </c>
      <c r="I279" s="171"/>
      <c r="J279" s="21">
        <v>202289.51</v>
      </c>
      <c r="K279" s="22">
        <f>IF(H279&gt;0,J279/H279*100,"-")</f>
        <v>98.08309130491702</v>
      </c>
    </row>
    <row r="280" spans="1:11" ht="10.5" customHeight="1">
      <c r="A280" s="298"/>
      <c r="B280" s="15" t="s">
        <v>5</v>
      </c>
      <c r="C280" s="23" t="s">
        <v>152</v>
      </c>
      <c r="D280" s="298"/>
      <c r="E280" s="298"/>
      <c r="F280" s="19" t="s">
        <v>54</v>
      </c>
      <c r="G280" s="233">
        <v>0</v>
      </c>
      <c r="H280" s="234">
        <v>0</v>
      </c>
      <c r="I280" s="171"/>
      <c r="J280" s="21">
        <v>0</v>
      </c>
      <c r="K280" s="22" t="str">
        <f>IF(H280&gt;0,J280/H280*100,"-")</f>
        <v>-</v>
      </c>
    </row>
    <row r="281" spans="1:11" ht="10.5" customHeight="1">
      <c r="A281" s="298"/>
      <c r="B281" s="15"/>
      <c r="C281" s="23" t="s">
        <v>153</v>
      </c>
      <c r="D281" s="298"/>
      <c r="E281" s="298"/>
      <c r="F281" s="19" t="s">
        <v>103</v>
      </c>
      <c r="G281" s="233">
        <v>31537</v>
      </c>
      <c r="H281" s="234">
        <v>6964</v>
      </c>
      <c r="I281" s="171"/>
      <c r="J281" s="21">
        <v>6963.89</v>
      </c>
      <c r="K281" s="22">
        <f>IF(H281&gt;0,J281/H281*100,"-")</f>
        <v>99.9984204480184</v>
      </c>
    </row>
    <row r="282" spans="1:11" ht="1.5" customHeight="1">
      <c r="A282" s="299"/>
      <c r="B282" s="27"/>
      <c r="C282" s="28"/>
      <c r="D282" s="299"/>
      <c r="E282" s="299"/>
      <c r="F282" s="29"/>
      <c r="G282" s="236"/>
      <c r="H282" s="237"/>
      <c r="I282" s="182"/>
      <c r="J282" s="30"/>
      <c r="K282" s="31"/>
    </row>
    <row r="283" spans="1:11" ht="1.5" customHeight="1">
      <c r="A283" s="297" t="s">
        <v>67</v>
      </c>
      <c r="B283" s="10"/>
      <c r="C283" s="32"/>
      <c r="D283" s="297">
        <v>853</v>
      </c>
      <c r="E283" s="297">
        <v>85395</v>
      </c>
      <c r="F283" s="12"/>
      <c r="G283" s="230"/>
      <c r="H283" s="231"/>
      <c r="I283" s="175"/>
      <c r="J283" s="33"/>
      <c r="K283" s="13"/>
    </row>
    <row r="284" spans="1:11" ht="10.5" customHeight="1">
      <c r="A284" s="298"/>
      <c r="B284" s="15" t="s">
        <v>2</v>
      </c>
      <c r="C284" s="34" t="s">
        <v>28</v>
      </c>
      <c r="D284" s="298"/>
      <c r="E284" s="298"/>
      <c r="F284" s="16" t="s">
        <v>102</v>
      </c>
      <c r="G284" s="232">
        <f>SUM(G285:G288)</f>
        <v>151934</v>
      </c>
      <c r="H284" s="260">
        <f>SUM(H285:H288)</f>
        <v>152003</v>
      </c>
      <c r="I284" s="170"/>
      <c r="J284" s="17">
        <f>SUM(J285:J288)</f>
        <v>152001.00999999998</v>
      </c>
      <c r="K284" s="18">
        <f>IF(H284&gt;0,J284/H284*100,"-")</f>
        <v>99.99869081531284</v>
      </c>
    </row>
    <row r="285" spans="1:11" ht="10.5" customHeight="1">
      <c r="A285" s="298"/>
      <c r="B285" s="15" t="s">
        <v>3</v>
      </c>
      <c r="C285" s="34" t="s">
        <v>38</v>
      </c>
      <c r="D285" s="298"/>
      <c r="E285" s="298"/>
      <c r="F285" s="19" t="s">
        <v>137</v>
      </c>
      <c r="G285" s="233">
        <v>0</v>
      </c>
      <c r="H285" s="234">
        <v>0</v>
      </c>
      <c r="I285" s="171"/>
      <c r="J285" s="20">
        <v>0</v>
      </c>
      <c r="K285" s="22" t="str">
        <f>IF(H285&gt;0,J285/H285*100,"-")</f>
        <v>-</v>
      </c>
    </row>
    <row r="286" spans="1:11" ht="10.5" customHeight="1">
      <c r="A286" s="298"/>
      <c r="B286" s="15" t="s">
        <v>4</v>
      </c>
      <c r="C286" s="23" t="s">
        <v>104</v>
      </c>
      <c r="D286" s="298"/>
      <c r="E286" s="298"/>
      <c r="F286" s="19" t="s">
        <v>33</v>
      </c>
      <c r="G286" s="233">
        <v>129143</v>
      </c>
      <c r="H286" s="234">
        <v>151992</v>
      </c>
      <c r="I286" s="171"/>
      <c r="J286" s="21">
        <v>151990.02</v>
      </c>
      <c r="K286" s="22">
        <f>IF(H286&gt;0,J286/H286*100,"-")</f>
        <v>99.99869729985788</v>
      </c>
    </row>
    <row r="287" spans="1:11" ht="10.5" customHeight="1">
      <c r="A287" s="298"/>
      <c r="B287" s="15" t="s">
        <v>5</v>
      </c>
      <c r="C287" s="23" t="s">
        <v>87</v>
      </c>
      <c r="D287" s="298"/>
      <c r="E287" s="298"/>
      <c r="F287" s="19" t="s">
        <v>54</v>
      </c>
      <c r="G287" s="233">
        <v>0</v>
      </c>
      <c r="H287" s="234">
        <v>0</v>
      </c>
      <c r="I287" s="171"/>
      <c r="J287" s="21">
        <v>0</v>
      </c>
      <c r="K287" s="22" t="str">
        <f>IF(H287&gt;0,J287/H287*100,"-")</f>
        <v>-</v>
      </c>
    </row>
    <row r="288" spans="1:11" ht="10.5" customHeight="1">
      <c r="A288" s="298"/>
      <c r="C288" s="52"/>
      <c r="D288" s="298"/>
      <c r="E288" s="298"/>
      <c r="F288" s="19" t="s">
        <v>55</v>
      </c>
      <c r="G288" s="233">
        <v>22791</v>
      </c>
      <c r="H288" s="234">
        <v>11</v>
      </c>
      <c r="I288" s="171"/>
      <c r="J288" s="21">
        <v>10.99</v>
      </c>
      <c r="K288" s="22">
        <f>IF(H288&gt;0,J288/H288*100,"-")</f>
        <v>99.90909090909092</v>
      </c>
    </row>
    <row r="289" spans="1:11" ht="1.5" customHeight="1">
      <c r="A289" s="299"/>
      <c r="B289" s="27"/>
      <c r="C289" s="28"/>
      <c r="D289" s="299"/>
      <c r="E289" s="299"/>
      <c r="F289" s="29"/>
      <c r="G289" s="236"/>
      <c r="H289" s="237"/>
      <c r="I289" s="182"/>
      <c r="J289" s="30"/>
      <c r="K289" s="31"/>
    </row>
    <row r="290" spans="1:11" ht="1.5" customHeight="1">
      <c r="A290" s="297" t="s">
        <v>68</v>
      </c>
      <c r="B290" s="10"/>
      <c r="C290" s="32"/>
      <c r="D290" s="297">
        <v>853</v>
      </c>
      <c r="E290" s="297">
        <v>85395</v>
      </c>
      <c r="F290" s="12"/>
      <c r="G290" s="230"/>
      <c r="H290" s="231"/>
      <c r="I290" s="175"/>
      <c r="J290" s="33"/>
      <c r="K290" s="13"/>
    </row>
    <row r="291" spans="1:11" ht="10.5" customHeight="1">
      <c r="A291" s="298"/>
      <c r="B291" s="15" t="s">
        <v>2</v>
      </c>
      <c r="C291" s="34" t="s">
        <v>28</v>
      </c>
      <c r="D291" s="298"/>
      <c r="E291" s="298"/>
      <c r="F291" s="16" t="s">
        <v>102</v>
      </c>
      <c r="G291" s="232">
        <f>SUM(G292:G295)</f>
        <v>236400</v>
      </c>
      <c r="H291" s="260">
        <f>SUM(H292:H295)</f>
        <v>236400</v>
      </c>
      <c r="I291" s="170"/>
      <c r="J291" s="17">
        <f>SUM(J292:J295)</f>
        <v>222400.51</v>
      </c>
      <c r="K291" s="18">
        <f>IF(H291&gt;0,J291/H291*100,"-")</f>
        <v>94.07804991539763</v>
      </c>
    </row>
    <row r="292" spans="1:11" ht="10.5" customHeight="1">
      <c r="A292" s="298"/>
      <c r="B292" s="15" t="s">
        <v>3</v>
      </c>
      <c r="C292" s="34" t="s">
        <v>38</v>
      </c>
      <c r="D292" s="298"/>
      <c r="E292" s="298"/>
      <c r="F292" s="19" t="s">
        <v>137</v>
      </c>
      <c r="G292" s="233">
        <v>8500</v>
      </c>
      <c r="H292" s="234">
        <v>8500</v>
      </c>
      <c r="I292" s="171"/>
      <c r="J292" s="20">
        <v>8500</v>
      </c>
      <c r="K292" s="22">
        <f>IF(H292&gt;0,J292/H292*100,"-")</f>
        <v>100</v>
      </c>
    </row>
    <row r="293" spans="1:11" ht="10.5" customHeight="1">
      <c r="A293" s="298"/>
      <c r="B293" s="15" t="s">
        <v>4</v>
      </c>
      <c r="C293" s="23" t="s">
        <v>104</v>
      </c>
      <c r="D293" s="298"/>
      <c r="E293" s="298"/>
      <c r="F293" s="19" t="s">
        <v>33</v>
      </c>
      <c r="G293" s="233">
        <v>193715</v>
      </c>
      <c r="H293" s="234">
        <v>227166</v>
      </c>
      <c r="I293" s="171"/>
      <c r="J293" s="21">
        <v>213211.88</v>
      </c>
      <c r="K293" s="22">
        <f>IF(H293&gt;0,J293/H293*100,"-")</f>
        <v>93.85730258929593</v>
      </c>
    </row>
    <row r="294" spans="1:11" ht="10.5" customHeight="1">
      <c r="A294" s="298"/>
      <c r="B294" s="15" t="s">
        <v>5</v>
      </c>
      <c r="C294" s="23" t="s">
        <v>215</v>
      </c>
      <c r="D294" s="298"/>
      <c r="E294" s="298"/>
      <c r="F294" s="19" t="s">
        <v>54</v>
      </c>
      <c r="G294" s="233">
        <v>0</v>
      </c>
      <c r="H294" s="234">
        <v>0</v>
      </c>
      <c r="I294" s="171"/>
      <c r="J294" s="21">
        <v>0</v>
      </c>
      <c r="K294" s="22" t="str">
        <f>IF(H294&gt;0,J294/H294*100,"-")</f>
        <v>-</v>
      </c>
    </row>
    <row r="295" spans="1:11" ht="10.5" customHeight="1">
      <c r="A295" s="298"/>
      <c r="B295" s="15"/>
      <c r="C295" s="23" t="s">
        <v>214</v>
      </c>
      <c r="D295" s="298"/>
      <c r="E295" s="298"/>
      <c r="F295" s="19" t="s">
        <v>55</v>
      </c>
      <c r="G295" s="233">
        <v>34185</v>
      </c>
      <c r="H295" s="234">
        <v>734</v>
      </c>
      <c r="I295" s="171"/>
      <c r="J295" s="21">
        <v>688.63</v>
      </c>
      <c r="K295" s="22">
        <f>IF(H295&gt;0,J295/H295*100,"-")</f>
        <v>93.81880108991825</v>
      </c>
    </row>
    <row r="296" spans="1:11" ht="1.5" customHeight="1">
      <c r="A296" s="299"/>
      <c r="B296" s="27"/>
      <c r="C296" s="28"/>
      <c r="D296" s="299"/>
      <c r="E296" s="299"/>
      <c r="F296" s="29"/>
      <c r="G296" s="236"/>
      <c r="H296" s="237"/>
      <c r="I296" s="182"/>
      <c r="J296" s="30"/>
      <c r="K296" s="31"/>
    </row>
    <row r="297" spans="1:11" ht="1.5" customHeight="1">
      <c r="A297" s="297" t="s">
        <v>69</v>
      </c>
      <c r="B297" s="10"/>
      <c r="C297" s="32"/>
      <c r="D297" s="297">
        <v>853</v>
      </c>
      <c r="E297" s="297">
        <v>85395</v>
      </c>
      <c r="F297" s="12"/>
      <c r="G297" s="230"/>
      <c r="H297" s="231"/>
      <c r="I297" s="175"/>
      <c r="J297" s="33"/>
      <c r="K297" s="13"/>
    </row>
    <row r="298" spans="1:11" ht="10.5" customHeight="1">
      <c r="A298" s="298"/>
      <c r="B298" s="15" t="s">
        <v>2</v>
      </c>
      <c r="C298" s="34" t="s">
        <v>28</v>
      </c>
      <c r="D298" s="298"/>
      <c r="E298" s="298"/>
      <c r="F298" s="16" t="s">
        <v>102</v>
      </c>
      <c r="G298" s="232">
        <f>SUM(G299:G302)</f>
        <v>392892</v>
      </c>
      <c r="H298" s="260">
        <f>SUM(H299:H302)</f>
        <v>392892</v>
      </c>
      <c r="I298" s="170"/>
      <c r="J298" s="17">
        <f>SUM(J299:J302)</f>
        <v>384917.45999999996</v>
      </c>
      <c r="K298" s="18">
        <f>IF(H298&gt;0,J298/H298*100,"-")</f>
        <v>97.97029718090467</v>
      </c>
    </row>
    <row r="299" spans="1:11" ht="10.5" customHeight="1">
      <c r="A299" s="298"/>
      <c r="B299" s="15" t="s">
        <v>3</v>
      </c>
      <c r="C299" s="34" t="s">
        <v>38</v>
      </c>
      <c r="D299" s="298"/>
      <c r="E299" s="298"/>
      <c r="F299" s="19" t="s">
        <v>137</v>
      </c>
      <c r="G299" s="233">
        <v>65700</v>
      </c>
      <c r="H299" s="234">
        <v>65700</v>
      </c>
      <c r="I299" s="171"/>
      <c r="J299" s="20">
        <v>65700</v>
      </c>
      <c r="K299" s="22">
        <f>IF(H299&gt;0,J299/H299*100,"-")</f>
        <v>100</v>
      </c>
    </row>
    <row r="300" spans="1:11" ht="10.5" customHeight="1">
      <c r="A300" s="298"/>
      <c r="B300" s="15" t="s">
        <v>4</v>
      </c>
      <c r="C300" s="23" t="s">
        <v>104</v>
      </c>
      <c r="D300" s="298"/>
      <c r="E300" s="298"/>
      <c r="F300" s="19" t="s">
        <v>33</v>
      </c>
      <c r="G300" s="233">
        <v>278113</v>
      </c>
      <c r="H300" s="234">
        <v>316038</v>
      </c>
      <c r="I300" s="171"/>
      <c r="J300" s="21">
        <v>308336.17</v>
      </c>
      <c r="K300" s="22">
        <f>IF(H300&gt;0,J300/H300*100,"-")</f>
        <v>97.56300508166738</v>
      </c>
    </row>
    <row r="301" spans="1:11" ht="10.5" customHeight="1">
      <c r="A301" s="298"/>
      <c r="B301" s="15" t="s">
        <v>5</v>
      </c>
      <c r="C301" s="23" t="s">
        <v>140</v>
      </c>
      <c r="D301" s="298"/>
      <c r="E301" s="298"/>
      <c r="F301" s="19" t="s">
        <v>54</v>
      </c>
      <c r="G301" s="233">
        <v>0</v>
      </c>
      <c r="H301" s="234">
        <v>0</v>
      </c>
      <c r="I301" s="171"/>
      <c r="J301" s="21">
        <v>0</v>
      </c>
      <c r="K301" s="22" t="str">
        <f>IF(H301&gt;0,J301/H301*100,"-")</f>
        <v>-</v>
      </c>
    </row>
    <row r="302" spans="1:11" ht="10.5" customHeight="1">
      <c r="A302" s="298"/>
      <c r="B302" s="15"/>
      <c r="C302" s="23"/>
      <c r="D302" s="298"/>
      <c r="E302" s="298"/>
      <c r="F302" s="19" t="s">
        <v>55</v>
      </c>
      <c r="G302" s="233">
        <v>49079</v>
      </c>
      <c r="H302" s="234">
        <v>11154</v>
      </c>
      <c r="I302" s="171"/>
      <c r="J302" s="21">
        <v>10881.29</v>
      </c>
      <c r="K302" s="22">
        <f>IF(H302&gt;0,J302/H302*100,"-")</f>
        <v>97.55504751658599</v>
      </c>
    </row>
    <row r="303" spans="1:11" ht="1.5" customHeight="1">
      <c r="A303" s="299"/>
      <c r="B303" s="27"/>
      <c r="C303" s="28"/>
      <c r="D303" s="299"/>
      <c r="E303" s="299"/>
      <c r="F303" s="29"/>
      <c r="G303" s="236"/>
      <c r="H303" s="237"/>
      <c r="I303" s="182"/>
      <c r="J303" s="30"/>
      <c r="K303" s="31"/>
    </row>
    <row r="304" spans="1:11" ht="1.5" customHeight="1">
      <c r="A304" s="297" t="s">
        <v>70</v>
      </c>
      <c r="B304" s="10"/>
      <c r="C304" s="32"/>
      <c r="D304" s="297">
        <v>853</v>
      </c>
      <c r="E304" s="297">
        <v>85395</v>
      </c>
      <c r="F304" s="12"/>
      <c r="G304" s="230"/>
      <c r="H304" s="231"/>
      <c r="I304" s="175"/>
      <c r="J304" s="33"/>
      <c r="K304" s="13"/>
    </row>
    <row r="305" spans="1:11" ht="10.5" customHeight="1">
      <c r="A305" s="298"/>
      <c r="B305" s="15" t="s">
        <v>2</v>
      </c>
      <c r="C305" s="34" t="s">
        <v>28</v>
      </c>
      <c r="D305" s="298"/>
      <c r="E305" s="298"/>
      <c r="F305" s="16" t="s">
        <v>102</v>
      </c>
      <c r="G305" s="232">
        <f>SUM(G306:G309)</f>
        <v>0</v>
      </c>
      <c r="H305" s="260">
        <f>SUM(H306:H309)</f>
        <v>243869</v>
      </c>
      <c r="I305" s="170"/>
      <c r="J305" s="17">
        <f>SUM(J306:J309)</f>
        <v>212100.87</v>
      </c>
      <c r="K305" s="18">
        <f>IF(H305&gt;0,J305/H305*100,"-")</f>
        <v>86.97328073678902</v>
      </c>
    </row>
    <row r="306" spans="1:11" ht="10.5" customHeight="1">
      <c r="A306" s="298"/>
      <c r="B306" s="15" t="s">
        <v>3</v>
      </c>
      <c r="C306" s="34" t="s">
        <v>38</v>
      </c>
      <c r="D306" s="298"/>
      <c r="E306" s="298"/>
      <c r="F306" s="19" t="s">
        <v>137</v>
      </c>
      <c r="G306" s="233">
        <v>0</v>
      </c>
      <c r="H306" s="234">
        <v>0</v>
      </c>
      <c r="I306" s="171"/>
      <c r="J306" s="20">
        <v>0</v>
      </c>
      <c r="K306" s="22" t="str">
        <f>IF(H306&gt;0,J306/H306*100,"-")</f>
        <v>-</v>
      </c>
    </row>
    <row r="307" spans="1:11" ht="10.5" customHeight="1">
      <c r="A307" s="298"/>
      <c r="B307" s="15" t="s">
        <v>4</v>
      </c>
      <c r="C307" s="23" t="s">
        <v>104</v>
      </c>
      <c r="D307" s="298"/>
      <c r="E307" s="298"/>
      <c r="F307" s="19" t="s">
        <v>33</v>
      </c>
      <c r="G307" s="233">
        <v>0</v>
      </c>
      <c r="H307" s="234">
        <v>241089</v>
      </c>
      <c r="I307" s="171"/>
      <c r="J307" s="21">
        <v>209320.8</v>
      </c>
      <c r="K307" s="22">
        <f>IF(H307&gt;0,J307/H307*100,"-")</f>
        <v>86.82304045394024</v>
      </c>
    </row>
    <row r="308" spans="1:11" ht="10.5" customHeight="1">
      <c r="A308" s="298"/>
      <c r="B308" s="15" t="s">
        <v>5</v>
      </c>
      <c r="C308" s="23" t="s">
        <v>160</v>
      </c>
      <c r="D308" s="298"/>
      <c r="E308" s="298"/>
      <c r="F308" s="19" t="s">
        <v>54</v>
      </c>
      <c r="G308" s="233">
        <v>0</v>
      </c>
      <c r="H308" s="234">
        <v>0</v>
      </c>
      <c r="I308" s="171"/>
      <c r="J308" s="21">
        <v>0</v>
      </c>
      <c r="K308" s="22" t="str">
        <f>IF(H308&gt;0,J308/H308*100,"-")</f>
        <v>-</v>
      </c>
    </row>
    <row r="309" spans="1:11" ht="10.5" customHeight="1">
      <c r="A309" s="298"/>
      <c r="C309" s="52"/>
      <c r="D309" s="298"/>
      <c r="E309" s="298"/>
      <c r="F309" s="19" t="s">
        <v>55</v>
      </c>
      <c r="G309" s="233">
        <v>0</v>
      </c>
      <c r="H309" s="234">
        <v>2780</v>
      </c>
      <c r="I309" s="171"/>
      <c r="J309" s="21">
        <v>2780.07</v>
      </c>
      <c r="K309" s="22">
        <f>IF(H309&gt;0,J309/H309*100,"-")</f>
        <v>100.00251798561153</v>
      </c>
    </row>
    <row r="310" spans="1:11" ht="1.5" customHeight="1">
      <c r="A310" s="299"/>
      <c r="B310" s="27"/>
      <c r="C310" s="28"/>
      <c r="D310" s="299"/>
      <c r="E310" s="299"/>
      <c r="F310" s="29"/>
      <c r="G310" s="236"/>
      <c r="H310" s="237"/>
      <c r="I310" s="182"/>
      <c r="J310" s="30"/>
      <c r="K310" s="31"/>
    </row>
    <row r="311" spans="1:11" ht="1.5" customHeight="1">
      <c r="A311" s="297" t="s">
        <v>71</v>
      </c>
      <c r="B311" s="10"/>
      <c r="C311" s="32"/>
      <c r="D311" s="297">
        <v>853</v>
      </c>
      <c r="E311" s="297">
        <v>85395</v>
      </c>
      <c r="F311" s="12"/>
      <c r="G311" s="230"/>
      <c r="H311" s="231"/>
      <c r="I311" s="175"/>
      <c r="J311" s="33"/>
      <c r="K311" s="13"/>
    </row>
    <row r="312" spans="1:11" ht="10.5" customHeight="1">
      <c r="A312" s="298"/>
      <c r="B312" s="15" t="s">
        <v>2</v>
      </c>
      <c r="C312" s="34" t="s">
        <v>28</v>
      </c>
      <c r="D312" s="298"/>
      <c r="E312" s="298"/>
      <c r="F312" s="16" t="s">
        <v>102</v>
      </c>
      <c r="G312" s="232">
        <f>SUM(G313:G316)</f>
        <v>0</v>
      </c>
      <c r="H312" s="260">
        <f>SUM(H313:H316)</f>
        <v>175505</v>
      </c>
      <c r="I312" s="170"/>
      <c r="J312" s="17">
        <f>SUM(J313:J316)</f>
        <v>164666.66</v>
      </c>
      <c r="K312" s="18">
        <f>IF(H312&gt;0,J312/H312*100,"-")</f>
        <v>93.82448363294493</v>
      </c>
    </row>
    <row r="313" spans="1:11" ht="10.5" customHeight="1">
      <c r="A313" s="298"/>
      <c r="B313" s="15" t="s">
        <v>3</v>
      </c>
      <c r="C313" s="34" t="s">
        <v>38</v>
      </c>
      <c r="D313" s="298"/>
      <c r="E313" s="298"/>
      <c r="F313" s="19" t="s">
        <v>137</v>
      </c>
      <c r="G313" s="233">
        <v>0</v>
      </c>
      <c r="H313" s="234">
        <v>24400</v>
      </c>
      <c r="I313" s="171"/>
      <c r="J313" s="20">
        <v>24400</v>
      </c>
      <c r="K313" s="22">
        <f>IF(H313&gt;0,J313/H313*100,"-")</f>
        <v>100</v>
      </c>
    </row>
    <row r="314" spans="1:11" ht="10.5" customHeight="1">
      <c r="A314" s="298"/>
      <c r="B314" s="15" t="s">
        <v>4</v>
      </c>
      <c r="C314" s="23" t="s">
        <v>104</v>
      </c>
      <c r="D314" s="298"/>
      <c r="E314" s="298"/>
      <c r="F314" s="19" t="s">
        <v>33</v>
      </c>
      <c r="G314" s="233">
        <v>0</v>
      </c>
      <c r="H314" s="234">
        <v>148197</v>
      </c>
      <c r="I314" s="171"/>
      <c r="J314" s="21">
        <v>137358.57</v>
      </c>
      <c r="K314" s="22">
        <f>IF(H314&gt;0,J314/H314*100,"-")</f>
        <v>92.68647138606045</v>
      </c>
    </row>
    <row r="315" spans="1:11" ht="10.5" customHeight="1">
      <c r="A315" s="298"/>
      <c r="B315" s="15" t="s">
        <v>5</v>
      </c>
      <c r="C315" s="23" t="s">
        <v>159</v>
      </c>
      <c r="D315" s="298"/>
      <c r="E315" s="298"/>
      <c r="F315" s="19" t="s">
        <v>54</v>
      </c>
      <c r="G315" s="233">
        <v>0</v>
      </c>
      <c r="H315" s="234">
        <v>0</v>
      </c>
      <c r="I315" s="171"/>
      <c r="J315" s="21">
        <v>0</v>
      </c>
      <c r="K315" s="22" t="str">
        <f>IF(H315&gt;0,J315/H315*100,"-")</f>
        <v>-</v>
      </c>
    </row>
    <row r="316" spans="1:11" ht="10.5" customHeight="1">
      <c r="A316" s="298"/>
      <c r="B316" s="15"/>
      <c r="C316" s="23"/>
      <c r="D316" s="298"/>
      <c r="E316" s="298"/>
      <c r="F316" s="19" t="s">
        <v>55</v>
      </c>
      <c r="G316" s="233">
        <v>0</v>
      </c>
      <c r="H316" s="234">
        <v>2908</v>
      </c>
      <c r="I316" s="171"/>
      <c r="J316" s="21">
        <v>2908.09</v>
      </c>
      <c r="K316" s="22">
        <f>IF(H316&gt;0,J316/H316*100,"-")</f>
        <v>100.00309491059147</v>
      </c>
    </row>
    <row r="317" spans="1:11" ht="1.5" customHeight="1">
      <c r="A317" s="299"/>
      <c r="B317" s="27"/>
      <c r="C317" s="28"/>
      <c r="D317" s="299"/>
      <c r="E317" s="299"/>
      <c r="F317" s="29"/>
      <c r="G317" s="236"/>
      <c r="H317" s="237"/>
      <c r="I317" s="182"/>
      <c r="J317" s="30"/>
      <c r="K317" s="31"/>
    </row>
    <row r="318" spans="1:11" ht="1.5" customHeight="1">
      <c r="A318" s="297" t="s">
        <v>72</v>
      </c>
      <c r="B318" s="10"/>
      <c r="C318" s="32"/>
      <c r="D318" s="297">
        <v>853</v>
      </c>
      <c r="E318" s="297">
        <v>85395</v>
      </c>
      <c r="F318" s="12"/>
      <c r="G318" s="230"/>
      <c r="H318" s="231"/>
      <c r="I318" s="175"/>
      <c r="J318" s="33"/>
      <c r="K318" s="13"/>
    </row>
    <row r="319" spans="1:11" ht="10.5" customHeight="1">
      <c r="A319" s="298"/>
      <c r="B319" s="15" t="s">
        <v>2</v>
      </c>
      <c r="C319" s="34" t="s">
        <v>28</v>
      </c>
      <c r="D319" s="298"/>
      <c r="E319" s="298"/>
      <c r="F319" s="16" t="s">
        <v>102</v>
      </c>
      <c r="G319" s="232">
        <f>SUM(G320:G323)</f>
        <v>0</v>
      </c>
      <c r="H319" s="260">
        <f>SUM(H320:H323)</f>
        <v>105689</v>
      </c>
      <c r="I319" s="170"/>
      <c r="J319" s="17">
        <f>SUM(J320:J323)</f>
        <v>104849.69</v>
      </c>
      <c r="K319" s="18">
        <f>IF(H319&gt;0,J319/H319*100,"-")</f>
        <v>99.20586816035728</v>
      </c>
    </row>
    <row r="320" spans="1:11" ht="10.5" customHeight="1">
      <c r="A320" s="298"/>
      <c r="B320" s="15" t="s">
        <v>3</v>
      </c>
      <c r="C320" s="34" t="s">
        <v>38</v>
      </c>
      <c r="D320" s="298"/>
      <c r="E320" s="298"/>
      <c r="F320" s="19" t="s">
        <v>137</v>
      </c>
      <c r="G320" s="233">
        <v>0</v>
      </c>
      <c r="H320" s="234">
        <v>3000</v>
      </c>
      <c r="I320" s="171"/>
      <c r="J320" s="20">
        <v>3000</v>
      </c>
      <c r="K320" s="22">
        <f>IF(H320&gt;0,J320/H320*100,"-")</f>
        <v>100</v>
      </c>
    </row>
    <row r="321" spans="1:11" ht="10.5" customHeight="1">
      <c r="A321" s="298"/>
      <c r="B321" s="15" t="s">
        <v>4</v>
      </c>
      <c r="C321" s="23" t="s">
        <v>104</v>
      </c>
      <c r="D321" s="298"/>
      <c r="E321" s="298"/>
      <c r="F321" s="19" t="s">
        <v>33</v>
      </c>
      <c r="G321" s="233">
        <v>0</v>
      </c>
      <c r="H321" s="234">
        <v>102633</v>
      </c>
      <c r="I321" s="171"/>
      <c r="J321" s="21">
        <v>101794.42</v>
      </c>
      <c r="K321" s="22">
        <f>IF(H321&gt;0,J321/H321*100,"-")</f>
        <v>99.18293336451238</v>
      </c>
    </row>
    <row r="322" spans="1:11" ht="10.5" customHeight="1">
      <c r="A322" s="298"/>
      <c r="B322" s="15" t="s">
        <v>5</v>
      </c>
      <c r="C322" s="23" t="s">
        <v>158</v>
      </c>
      <c r="D322" s="298"/>
      <c r="E322" s="298"/>
      <c r="F322" s="19" t="s">
        <v>54</v>
      </c>
      <c r="G322" s="233">
        <v>0</v>
      </c>
      <c r="H322" s="234">
        <v>0</v>
      </c>
      <c r="I322" s="171"/>
      <c r="J322" s="21">
        <v>0</v>
      </c>
      <c r="K322" s="22" t="str">
        <f>IF(H322&gt;0,J322/H322*100,"-")</f>
        <v>-</v>
      </c>
    </row>
    <row r="323" spans="1:11" ht="10.5" customHeight="1">
      <c r="A323" s="298"/>
      <c r="C323" s="52"/>
      <c r="D323" s="298"/>
      <c r="E323" s="298"/>
      <c r="F323" s="19" t="s">
        <v>55</v>
      </c>
      <c r="G323" s="233">
        <v>0</v>
      </c>
      <c r="H323" s="234">
        <v>56</v>
      </c>
      <c r="I323" s="171"/>
      <c r="J323" s="21">
        <v>55.27</v>
      </c>
      <c r="K323" s="22">
        <f>IF(H323&gt;0,J323/H323*100,"-")</f>
        <v>98.69642857142857</v>
      </c>
    </row>
    <row r="324" spans="1:11" ht="1.5" customHeight="1">
      <c r="A324" s="299"/>
      <c r="B324" s="27"/>
      <c r="C324" s="28"/>
      <c r="D324" s="299"/>
      <c r="E324" s="299"/>
      <c r="F324" s="29"/>
      <c r="G324" s="236"/>
      <c r="H324" s="237"/>
      <c r="I324" s="182"/>
      <c r="J324" s="30"/>
      <c r="K324" s="31"/>
    </row>
    <row r="325" spans="1:11" ht="1.5" customHeight="1">
      <c r="A325" s="297" t="s">
        <v>73</v>
      </c>
      <c r="B325" s="10"/>
      <c r="C325" s="32"/>
      <c r="D325" s="297">
        <v>853</v>
      </c>
      <c r="E325" s="297">
        <v>85395</v>
      </c>
      <c r="F325" s="12"/>
      <c r="G325" s="230"/>
      <c r="H325" s="231"/>
      <c r="I325" s="175"/>
      <c r="J325" s="33"/>
      <c r="K325" s="13"/>
    </row>
    <row r="326" spans="1:11" ht="10.5" customHeight="1">
      <c r="A326" s="298"/>
      <c r="B326" s="15" t="s">
        <v>2</v>
      </c>
      <c r="C326" s="34" t="s">
        <v>28</v>
      </c>
      <c r="D326" s="298"/>
      <c r="E326" s="298"/>
      <c r="F326" s="16" t="s">
        <v>102</v>
      </c>
      <c r="G326" s="232">
        <f>SUM(G327:G330)</f>
        <v>0</v>
      </c>
      <c r="H326" s="260">
        <f>SUM(H327:H330)</f>
        <v>44121</v>
      </c>
      <c r="I326" s="170"/>
      <c r="J326" s="17">
        <f>SUM(J327:J330)</f>
        <v>42382.12</v>
      </c>
      <c r="K326" s="18">
        <f>IF(H326&gt;0,J326/H326*100,"-")</f>
        <v>96.05883819496385</v>
      </c>
    </row>
    <row r="327" spans="1:11" ht="10.5" customHeight="1">
      <c r="A327" s="298"/>
      <c r="B327" s="15" t="s">
        <v>3</v>
      </c>
      <c r="C327" s="34" t="s">
        <v>38</v>
      </c>
      <c r="D327" s="298"/>
      <c r="E327" s="298"/>
      <c r="F327" s="19" t="s">
        <v>137</v>
      </c>
      <c r="G327" s="233">
        <v>0</v>
      </c>
      <c r="H327" s="234">
        <v>37</v>
      </c>
      <c r="I327" s="283">
        <v>2</v>
      </c>
      <c r="J327" s="20">
        <v>36.12</v>
      </c>
      <c r="K327" s="22">
        <f>IF(H327&gt;0,J327/H327*100,"-")</f>
        <v>97.62162162162161</v>
      </c>
    </row>
    <row r="328" spans="1:11" ht="10.5" customHeight="1">
      <c r="A328" s="298"/>
      <c r="B328" s="15" t="s">
        <v>4</v>
      </c>
      <c r="C328" s="23" t="s">
        <v>155</v>
      </c>
      <c r="D328" s="298"/>
      <c r="E328" s="298"/>
      <c r="F328" s="19" t="s">
        <v>33</v>
      </c>
      <c r="G328" s="233">
        <v>0</v>
      </c>
      <c r="H328" s="234">
        <v>44084</v>
      </c>
      <c r="I328" s="171"/>
      <c r="J328" s="21">
        <v>42346</v>
      </c>
      <c r="K328" s="22">
        <f>IF(H328&gt;0,J328/H328*100,"-")</f>
        <v>96.05752654024135</v>
      </c>
    </row>
    <row r="329" spans="1:11" ht="10.5" customHeight="1">
      <c r="A329" s="298"/>
      <c r="B329" s="15" t="s">
        <v>5</v>
      </c>
      <c r="C329" s="23" t="s">
        <v>157</v>
      </c>
      <c r="D329" s="298"/>
      <c r="E329" s="298"/>
      <c r="F329" s="19" t="s">
        <v>54</v>
      </c>
      <c r="G329" s="233">
        <v>0</v>
      </c>
      <c r="H329" s="234">
        <v>0</v>
      </c>
      <c r="I329" s="171"/>
      <c r="J329" s="21">
        <v>0</v>
      </c>
      <c r="K329" s="22" t="str">
        <f>IF(H329&gt;0,J329/H329*100,"-")</f>
        <v>-</v>
      </c>
    </row>
    <row r="330" spans="1:11" ht="10.5" customHeight="1">
      <c r="A330" s="298"/>
      <c r="B330" s="15"/>
      <c r="C330" s="23"/>
      <c r="D330" s="298"/>
      <c r="E330" s="298"/>
      <c r="F330" s="19" t="s">
        <v>55</v>
      </c>
      <c r="G330" s="233">
        <v>0</v>
      </c>
      <c r="H330" s="234">
        <v>0</v>
      </c>
      <c r="I330" s="171"/>
      <c r="J330" s="21">
        <v>0</v>
      </c>
      <c r="K330" s="22" t="str">
        <f>IF(H330&gt;0,J330/H330*100,"-")</f>
        <v>-</v>
      </c>
    </row>
    <row r="331" spans="1:11" ht="1.5" customHeight="1">
      <c r="A331" s="299"/>
      <c r="B331" s="27"/>
      <c r="C331" s="28"/>
      <c r="D331" s="299"/>
      <c r="E331" s="299"/>
      <c r="F331" s="29"/>
      <c r="G331" s="236"/>
      <c r="H331" s="237"/>
      <c r="I331" s="182"/>
      <c r="J331" s="30"/>
      <c r="K331" s="31"/>
    </row>
    <row r="332" spans="1:11" ht="1.5" customHeight="1">
      <c r="A332" s="297" t="s">
        <v>74</v>
      </c>
      <c r="B332" s="10"/>
      <c r="C332" s="32"/>
      <c r="D332" s="297">
        <v>853</v>
      </c>
      <c r="E332" s="297">
        <v>85395</v>
      </c>
      <c r="F332" s="12"/>
      <c r="G332" s="230"/>
      <c r="H332" s="231"/>
      <c r="I332" s="175"/>
      <c r="J332" s="33"/>
      <c r="K332" s="13"/>
    </row>
    <row r="333" spans="1:11" ht="10.5" customHeight="1">
      <c r="A333" s="298"/>
      <c r="B333" s="15" t="s">
        <v>2</v>
      </c>
      <c r="C333" s="34" t="s">
        <v>28</v>
      </c>
      <c r="D333" s="298"/>
      <c r="E333" s="298"/>
      <c r="F333" s="16" t="s">
        <v>102</v>
      </c>
      <c r="G333" s="232">
        <f>SUM(G334:G337)</f>
        <v>0</v>
      </c>
      <c r="H333" s="260">
        <f>SUM(H334:H337)</f>
        <v>70800</v>
      </c>
      <c r="I333" s="170"/>
      <c r="J333" s="17">
        <f>SUM(J334:J337)</f>
        <v>68879.39</v>
      </c>
      <c r="K333" s="18">
        <f>IF(H333&gt;0,J333/H333*100,"-")</f>
        <v>97.28727401129943</v>
      </c>
    </row>
    <row r="334" spans="1:11" ht="10.5" customHeight="1">
      <c r="A334" s="298"/>
      <c r="B334" s="15" t="s">
        <v>3</v>
      </c>
      <c r="C334" s="34" t="s">
        <v>38</v>
      </c>
      <c r="D334" s="298"/>
      <c r="E334" s="298"/>
      <c r="F334" s="19" t="s">
        <v>137</v>
      </c>
      <c r="G334" s="233">
        <v>0</v>
      </c>
      <c r="H334" s="234">
        <v>0</v>
      </c>
      <c r="I334" s="171"/>
      <c r="J334" s="20">
        <v>0</v>
      </c>
      <c r="K334" s="22" t="str">
        <f>IF(H334&gt;0,J334/H334*100,"-")</f>
        <v>-</v>
      </c>
    </row>
    <row r="335" spans="1:11" ht="10.5" customHeight="1">
      <c r="A335" s="298"/>
      <c r="B335" s="15" t="s">
        <v>4</v>
      </c>
      <c r="C335" s="23" t="s">
        <v>155</v>
      </c>
      <c r="D335" s="298"/>
      <c r="E335" s="298"/>
      <c r="F335" s="19" t="s">
        <v>33</v>
      </c>
      <c r="G335" s="233">
        <v>0</v>
      </c>
      <c r="H335" s="234">
        <v>70800</v>
      </c>
      <c r="I335" s="171"/>
      <c r="J335" s="21">
        <v>68879.39</v>
      </c>
      <c r="K335" s="22">
        <f>IF(H335&gt;0,J335/H335*100,"-")</f>
        <v>97.28727401129943</v>
      </c>
    </row>
    <row r="336" spans="1:11" ht="10.5" customHeight="1">
      <c r="A336" s="298"/>
      <c r="B336" s="15" t="s">
        <v>5</v>
      </c>
      <c r="C336" s="23" t="s">
        <v>156</v>
      </c>
      <c r="D336" s="298"/>
      <c r="E336" s="298"/>
      <c r="F336" s="19" t="s">
        <v>54</v>
      </c>
      <c r="G336" s="233">
        <v>0</v>
      </c>
      <c r="H336" s="234">
        <v>0</v>
      </c>
      <c r="I336" s="171"/>
      <c r="J336" s="21">
        <v>0</v>
      </c>
      <c r="K336" s="22" t="str">
        <f>IF(H336&gt;0,J336/H336*100,"-")</f>
        <v>-</v>
      </c>
    </row>
    <row r="337" spans="1:11" ht="10.5" customHeight="1">
      <c r="A337" s="298"/>
      <c r="B337" s="15"/>
      <c r="C337" s="23"/>
      <c r="D337" s="298"/>
      <c r="E337" s="298"/>
      <c r="F337" s="19" t="s">
        <v>55</v>
      </c>
      <c r="G337" s="233">
        <v>0</v>
      </c>
      <c r="H337" s="234">
        <v>0</v>
      </c>
      <c r="I337" s="171"/>
      <c r="J337" s="21">
        <v>0</v>
      </c>
      <c r="K337" s="22" t="str">
        <f>IF(H337&gt;0,J337/H337*100,"-")</f>
        <v>-</v>
      </c>
    </row>
    <row r="338" spans="1:11" ht="1.5" customHeight="1">
      <c r="A338" s="299"/>
      <c r="B338" s="27"/>
      <c r="C338" s="28"/>
      <c r="D338" s="299"/>
      <c r="E338" s="299"/>
      <c r="F338" s="29"/>
      <c r="G338" s="236"/>
      <c r="H338" s="237"/>
      <c r="I338" s="182"/>
      <c r="J338" s="30"/>
      <c r="K338" s="31"/>
    </row>
    <row r="339" spans="1:11" ht="1.5" customHeight="1">
      <c r="A339" s="297" t="s">
        <v>75</v>
      </c>
      <c r="B339" s="10"/>
      <c r="C339" s="32"/>
      <c r="D339" s="297"/>
      <c r="E339" s="297"/>
      <c r="F339" s="10"/>
      <c r="G339" s="252"/>
      <c r="H339" s="231"/>
      <c r="I339" s="175"/>
      <c r="J339" s="33"/>
      <c r="K339" s="13"/>
    </row>
    <row r="340" spans="1:11" ht="10.5" customHeight="1">
      <c r="A340" s="298"/>
      <c r="B340" s="15" t="s">
        <v>2</v>
      </c>
      <c r="C340" s="34" t="s">
        <v>41</v>
      </c>
      <c r="D340" s="298"/>
      <c r="E340" s="298"/>
      <c r="F340" s="205" t="s">
        <v>102</v>
      </c>
      <c r="G340" s="261">
        <f>SUM(G341:G344)</f>
        <v>0</v>
      </c>
      <c r="H340" s="260">
        <f>SUM(H341:H344)</f>
        <v>1613687</v>
      </c>
      <c r="I340" s="170"/>
      <c r="J340" s="17">
        <f>SUM(J341:J344)</f>
        <v>1613686.1199999999</v>
      </c>
      <c r="K340" s="18">
        <f>IF(H340&gt;0,J340/H340*100,"-")</f>
        <v>99.99994546650001</v>
      </c>
    </row>
    <row r="341" spans="1:11" ht="10.5" customHeight="1">
      <c r="A341" s="298"/>
      <c r="B341" s="15" t="s">
        <v>3</v>
      </c>
      <c r="C341" s="34" t="s">
        <v>183</v>
      </c>
      <c r="D341" s="298"/>
      <c r="E341" s="298"/>
      <c r="F341" s="188" t="s">
        <v>137</v>
      </c>
      <c r="G341" s="262">
        <f>G348+G355</f>
        <v>0</v>
      </c>
      <c r="H341" s="234">
        <f>H348+H355</f>
        <v>322738</v>
      </c>
      <c r="I341" s="171"/>
      <c r="J341" s="20">
        <f>J348+J355</f>
        <v>322737.22</v>
      </c>
      <c r="K341" s="22">
        <f>IF(H341&gt;0,J341/H341*100,"-")</f>
        <v>99.99975831789253</v>
      </c>
    </row>
    <row r="342" spans="1:11" ht="10.5" customHeight="1">
      <c r="A342" s="298"/>
      <c r="B342" s="15"/>
      <c r="C342" s="23" t="s">
        <v>184</v>
      </c>
      <c r="D342" s="298"/>
      <c r="E342" s="298"/>
      <c r="F342" s="188" t="s">
        <v>33</v>
      </c>
      <c r="G342" s="262">
        <f>G349+G356</f>
        <v>0</v>
      </c>
      <c r="H342" s="234">
        <f aca="true" t="shared" si="8" ref="H342:J344">H349+H356</f>
        <v>1290949</v>
      </c>
      <c r="I342" s="171"/>
      <c r="J342" s="20">
        <f t="shared" si="8"/>
        <v>1290948.9</v>
      </c>
      <c r="K342" s="22">
        <f>IF(H342&gt;0,J342/H342*100,"-")</f>
        <v>99.9999922537606</v>
      </c>
    </row>
    <row r="343" spans="1:11" ht="10.5" customHeight="1">
      <c r="A343" s="298"/>
      <c r="B343" s="15" t="s">
        <v>4</v>
      </c>
      <c r="C343" s="23" t="s">
        <v>44</v>
      </c>
      <c r="D343" s="298"/>
      <c r="E343" s="298"/>
      <c r="F343" s="188" t="s">
        <v>54</v>
      </c>
      <c r="G343" s="262">
        <f>G350+G357</f>
        <v>0</v>
      </c>
      <c r="H343" s="234">
        <f t="shared" si="8"/>
        <v>0</v>
      </c>
      <c r="I343" s="171"/>
      <c r="J343" s="20">
        <f t="shared" si="8"/>
        <v>0</v>
      </c>
      <c r="K343" s="22" t="str">
        <f>IF(H343&gt;0,J343/H343*100,"-")</f>
        <v>-</v>
      </c>
    </row>
    <row r="344" spans="1:11" ht="10.5" customHeight="1">
      <c r="A344" s="298"/>
      <c r="B344" s="15" t="s">
        <v>5</v>
      </c>
      <c r="C344" s="146" t="s">
        <v>105</v>
      </c>
      <c r="D344" s="298"/>
      <c r="E344" s="298"/>
      <c r="F344" s="188" t="s">
        <v>55</v>
      </c>
      <c r="G344" s="262">
        <f>G351+G358</f>
        <v>0</v>
      </c>
      <c r="H344" s="234">
        <f t="shared" si="8"/>
        <v>0</v>
      </c>
      <c r="I344" s="171"/>
      <c r="J344" s="20">
        <f t="shared" si="8"/>
        <v>0</v>
      </c>
      <c r="K344" s="22" t="str">
        <f>IF(H344&gt;0,J344/H344*100,"-")</f>
        <v>-</v>
      </c>
    </row>
    <row r="345" spans="1:11" ht="1.5" customHeight="1">
      <c r="A345" s="298"/>
      <c r="B345" s="15"/>
      <c r="C345" s="23"/>
      <c r="D345" s="304"/>
      <c r="E345" s="304"/>
      <c r="F345" s="131"/>
      <c r="G345" s="240"/>
      <c r="H345" s="241"/>
      <c r="I345" s="183"/>
      <c r="J345" s="35"/>
      <c r="K345" s="36"/>
    </row>
    <row r="346" spans="1:13" s="37" customFormat="1" ht="1.5" customHeight="1">
      <c r="A346" s="14"/>
      <c r="B346" s="15"/>
      <c r="C346" s="144"/>
      <c r="D346" s="295">
        <v>921</v>
      </c>
      <c r="E346" s="295">
        <v>92105</v>
      </c>
      <c r="G346" s="242"/>
      <c r="H346" s="234"/>
      <c r="I346" s="177"/>
      <c r="J346" s="15"/>
      <c r="K346" s="22"/>
      <c r="L346" s="138"/>
      <c r="M346" s="138"/>
    </row>
    <row r="347" spans="1:13" s="37" customFormat="1" ht="10.5" customHeight="1">
      <c r="A347" s="14"/>
      <c r="B347" s="15"/>
      <c r="C347" s="23"/>
      <c r="D347" s="295"/>
      <c r="E347" s="295"/>
      <c r="F347" s="206" t="s">
        <v>95</v>
      </c>
      <c r="G347" s="243">
        <f>SUM(G348:G351)</f>
        <v>0</v>
      </c>
      <c r="H347" s="244">
        <f>SUM(H348:H351)</f>
        <v>21960</v>
      </c>
      <c r="I347" s="178"/>
      <c r="J347" s="38">
        <f>SUM(J348:J351)</f>
        <v>21960</v>
      </c>
      <c r="K347" s="39">
        <f>IF(H347&gt;0,J347/H347*100,"-")</f>
        <v>100</v>
      </c>
      <c r="L347" s="138"/>
      <c r="M347" s="138"/>
    </row>
    <row r="348" spans="1:13" s="37" customFormat="1" ht="10.5" customHeight="1">
      <c r="A348" s="14"/>
      <c r="B348" s="15"/>
      <c r="C348" s="144"/>
      <c r="D348" s="295"/>
      <c r="E348" s="295"/>
      <c r="F348" s="207" t="s">
        <v>137</v>
      </c>
      <c r="G348" s="245">
        <v>0</v>
      </c>
      <c r="H348" s="246">
        <v>4392</v>
      </c>
      <c r="I348" s="179"/>
      <c r="J348" s="40">
        <v>4392</v>
      </c>
      <c r="K348" s="41">
        <f>IF(H348&gt;0,J348/H348*100,"-")</f>
        <v>100</v>
      </c>
      <c r="L348" s="138"/>
      <c r="M348" s="138"/>
    </row>
    <row r="349" spans="1:13" s="37" customFormat="1" ht="10.5" customHeight="1">
      <c r="A349" s="14"/>
      <c r="B349" s="15"/>
      <c r="C349" s="144"/>
      <c r="D349" s="295"/>
      <c r="E349" s="295"/>
      <c r="F349" s="207" t="s">
        <v>33</v>
      </c>
      <c r="G349" s="245">
        <v>0</v>
      </c>
      <c r="H349" s="246">
        <v>17568</v>
      </c>
      <c r="I349" s="179"/>
      <c r="J349" s="42">
        <v>17568</v>
      </c>
      <c r="K349" s="41">
        <f>IF(H349&gt;0,J349/H349*100,"-")</f>
        <v>100</v>
      </c>
      <c r="L349" s="138"/>
      <c r="M349" s="138"/>
    </row>
    <row r="350" spans="1:13" s="37" customFormat="1" ht="10.5" customHeight="1">
      <c r="A350" s="14"/>
      <c r="B350" s="15"/>
      <c r="C350" s="144"/>
      <c r="D350" s="295"/>
      <c r="E350" s="295"/>
      <c r="F350" s="207" t="s">
        <v>54</v>
      </c>
      <c r="G350" s="245">
        <v>0</v>
      </c>
      <c r="H350" s="246">
        <v>0</v>
      </c>
      <c r="I350" s="179"/>
      <c r="J350" s="42">
        <v>0</v>
      </c>
      <c r="K350" s="41" t="str">
        <f>IF(H350&gt;0,J350/H350*100,"-")</f>
        <v>-</v>
      </c>
      <c r="L350" s="138"/>
      <c r="M350" s="138"/>
    </row>
    <row r="351" spans="1:13" s="37" customFormat="1" ht="10.5" customHeight="1">
      <c r="A351" s="14"/>
      <c r="B351" s="15"/>
      <c r="C351" s="144"/>
      <c r="D351" s="295"/>
      <c r="E351" s="295"/>
      <c r="F351" s="207" t="s">
        <v>55</v>
      </c>
      <c r="G351" s="245">
        <v>0</v>
      </c>
      <c r="H351" s="246">
        <v>0</v>
      </c>
      <c r="I351" s="179"/>
      <c r="J351" s="42">
        <v>0</v>
      </c>
      <c r="K351" s="41" t="str">
        <f>IF(H351&gt;0,J351/H351*100,"-")</f>
        <v>-</v>
      </c>
      <c r="L351" s="138"/>
      <c r="M351" s="138"/>
    </row>
    <row r="352" spans="1:13" s="37" customFormat="1" ht="1.5" customHeight="1">
      <c r="A352" s="14"/>
      <c r="B352" s="15"/>
      <c r="C352" s="144"/>
      <c r="D352" s="303"/>
      <c r="E352" s="303"/>
      <c r="F352" s="43"/>
      <c r="G352" s="263"/>
      <c r="H352" s="264"/>
      <c r="I352" s="180"/>
      <c r="J352" s="44"/>
      <c r="K352" s="45"/>
      <c r="L352" s="138"/>
      <c r="M352" s="138"/>
    </row>
    <row r="353" spans="1:13" s="37" customFormat="1" ht="1.5" customHeight="1">
      <c r="A353" s="14"/>
      <c r="B353" s="15"/>
      <c r="C353" s="144"/>
      <c r="D353" s="294">
        <v>921</v>
      </c>
      <c r="E353" s="294">
        <v>92114</v>
      </c>
      <c r="F353" s="46"/>
      <c r="G353" s="245"/>
      <c r="H353" s="246"/>
      <c r="I353" s="179"/>
      <c r="J353" s="42"/>
      <c r="K353" s="41"/>
      <c r="L353" s="138"/>
      <c r="M353" s="138"/>
    </row>
    <row r="354" spans="1:13" s="37" customFormat="1" ht="10.5" customHeight="1">
      <c r="A354" s="14"/>
      <c r="B354" s="15"/>
      <c r="C354" s="23"/>
      <c r="D354" s="295"/>
      <c r="E354" s="295"/>
      <c r="F354" s="206" t="s">
        <v>95</v>
      </c>
      <c r="G354" s="243">
        <f>SUM(G355:G358)</f>
        <v>0</v>
      </c>
      <c r="H354" s="244">
        <f>SUM(H355:H358)</f>
        <v>1591727</v>
      </c>
      <c r="I354" s="178"/>
      <c r="J354" s="38">
        <f>SUM(J355:J358)</f>
        <v>1591726.1199999999</v>
      </c>
      <c r="K354" s="39">
        <f>IF(H354&gt;0,J354/H354*100,"-")</f>
        <v>99.99994471413754</v>
      </c>
      <c r="L354" s="138"/>
      <c r="M354" s="138"/>
    </row>
    <row r="355" spans="1:13" s="37" customFormat="1" ht="10.5" customHeight="1">
      <c r="A355" s="14"/>
      <c r="B355" s="15"/>
      <c r="C355" s="144"/>
      <c r="D355" s="295"/>
      <c r="E355" s="295"/>
      <c r="F355" s="207" t="s">
        <v>137</v>
      </c>
      <c r="G355" s="245">
        <v>0</v>
      </c>
      <c r="H355" s="246">
        <v>318346</v>
      </c>
      <c r="I355" s="179"/>
      <c r="J355" s="40">
        <v>318345.22</v>
      </c>
      <c r="K355" s="41">
        <f>IF(H355&gt;0,J355/H355*100,"-")</f>
        <v>99.99975498357132</v>
      </c>
      <c r="L355" s="138"/>
      <c r="M355" s="138"/>
    </row>
    <row r="356" spans="1:13" s="37" customFormat="1" ht="10.5" customHeight="1">
      <c r="A356" s="14"/>
      <c r="B356" s="15"/>
      <c r="C356" s="144"/>
      <c r="D356" s="295"/>
      <c r="E356" s="295"/>
      <c r="F356" s="207" t="s">
        <v>33</v>
      </c>
      <c r="G356" s="245">
        <v>0</v>
      </c>
      <c r="H356" s="246">
        <v>1273381</v>
      </c>
      <c r="I356" s="179"/>
      <c r="J356" s="42">
        <v>1273380.9</v>
      </c>
      <c r="K356" s="41">
        <f>IF(H356&gt;0,J356/H356*100,"-")</f>
        <v>99.99999214689083</v>
      </c>
      <c r="L356" s="138"/>
      <c r="M356" s="138"/>
    </row>
    <row r="357" spans="1:13" s="37" customFormat="1" ht="10.5" customHeight="1">
      <c r="A357" s="14"/>
      <c r="B357" s="15"/>
      <c r="C357" s="144"/>
      <c r="D357" s="295"/>
      <c r="E357" s="295"/>
      <c r="F357" s="207" t="s">
        <v>54</v>
      </c>
      <c r="G357" s="245">
        <v>0</v>
      </c>
      <c r="H357" s="246">
        <v>0</v>
      </c>
      <c r="I357" s="179"/>
      <c r="J357" s="42">
        <v>0</v>
      </c>
      <c r="K357" s="41" t="str">
        <f>IF(H357&gt;0,J357/H357*100,"-")</f>
        <v>-</v>
      </c>
      <c r="L357" s="138"/>
      <c r="M357" s="138"/>
    </row>
    <row r="358" spans="1:13" s="37" customFormat="1" ht="10.5" customHeight="1">
      <c r="A358" s="14"/>
      <c r="B358" s="15"/>
      <c r="C358" s="144"/>
      <c r="D358" s="295"/>
      <c r="E358" s="295"/>
      <c r="F358" s="207" t="s">
        <v>55</v>
      </c>
      <c r="G358" s="245">
        <v>0</v>
      </c>
      <c r="H358" s="246">
        <v>0</v>
      </c>
      <c r="I358" s="179"/>
      <c r="J358" s="42">
        <v>0</v>
      </c>
      <c r="K358" s="41" t="str">
        <f>IF(H358&gt;0,J358/H358*100,"-")</f>
        <v>-</v>
      </c>
      <c r="L358" s="138"/>
      <c r="M358" s="138"/>
    </row>
    <row r="359" spans="1:13" s="47" customFormat="1" ht="1.5" customHeight="1">
      <c r="A359" s="26"/>
      <c r="B359" s="27"/>
      <c r="C359" s="200"/>
      <c r="D359" s="296"/>
      <c r="E359" s="296"/>
      <c r="F359" s="48"/>
      <c r="G359" s="265"/>
      <c r="H359" s="266"/>
      <c r="I359" s="181"/>
      <c r="J359" s="49"/>
      <c r="K359" s="50"/>
      <c r="L359" s="142"/>
      <c r="M359" s="142"/>
    </row>
    <row r="360" spans="1:11" ht="1.5" customHeight="1">
      <c r="A360" s="297" t="s">
        <v>76</v>
      </c>
      <c r="B360" s="10"/>
      <c r="C360" s="32"/>
      <c r="D360" s="297">
        <v>801</v>
      </c>
      <c r="E360" s="297">
        <v>80130</v>
      </c>
      <c r="F360" s="10"/>
      <c r="G360" s="252"/>
      <c r="H360" s="231"/>
      <c r="I360" s="175"/>
      <c r="J360" s="33"/>
      <c r="K360" s="13"/>
    </row>
    <row r="361" spans="1:11" ht="10.5" customHeight="1">
      <c r="A361" s="298"/>
      <c r="B361" s="15" t="s">
        <v>2</v>
      </c>
      <c r="C361" s="34" t="s">
        <v>106</v>
      </c>
      <c r="D361" s="298"/>
      <c r="E361" s="298"/>
      <c r="F361" s="205" t="s">
        <v>102</v>
      </c>
      <c r="G361" s="261">
        <f>SUM(G362:G365)</f>
        <v>0</v>
      </c>
      <c r="H361" s="260">
        <f>SUM(H362:H365)</f>
        <v>72144</v>
      </c>
      <c r="I361" s="170"/>
      <c r="J361" s="17">
        <f>SUM(J362:J365)</f>
        <v>38988.04</v>
      </c>
      <c r="K361" s="18">
        <f>IF(H361&gt;0,J361/H361*100,"-")</f>
        <v>54.0419716123309</v>
      </c>
    </row>
    <row r="362" spans="1:11" ht="10.5" customHeight="1">
      <c r="A362" s="298"/>
      <c r="B362" s="15" t="s">
        <v>3</v>
      </c>
      <c r="C362" s="34" t="s">
        <v>107</v>
      </c>
      <c r="D362" s="298"/>
      <c r="E362" s="298"/>
      <c r="F362" s="188" t="s">
        <v>137</v>
      </c>
      <c r="G362" s="233">
        <v>0</v>
      </c>
      <c r="H362" s="234">
        <v>0</v>
      </c>
      <c r="I362" s="171"/>
      <c r="J362" s="20">
        <v>0</v>
      </c>
      <c r="K362" s="22" t="str">
        <f>IF(H362&gt;0,J362/H362*100,"-")</f>
        <v>-</v>
      </c>
    </row>
    <row r="363" spans="1:11" ht="10.5" customHeight="1">
      <c r="A363" s="298"/>
      <c r="B363" s="15" t="s">
        <v>4</v>
      </c>
      <c r="C363" s="23" t="s">
        <v>108</v>
      </c>
      <c r="D363" s="298"/>
      <c r="E363" s="298"/>
      <c r="F363" s="188" t="s">
        <v>33</v>
      </c>
      <c r="G363" s="233">
        <v>0</v>
      </c>
      <c r="H363" s="234">
        <v>72144</v>
      </c>
      <c r="I363" s="171"/>
      <c r="J363" s="21">
        <v>38988.04</v>
      </c>
      <c r="K363" s="22">
        <f>IF(H363&gt;0,J363/H363*100,"-")</f>
        <v>54.0419716123309</v>
      </c>
    </row>
    <row r="364" spans="1:11" ht="10.5" customHeight="1">
      <c r="A364" s="298"/>
      <c r="B364" s="15" t="s">
        <v>5</v>
      </c>
      <c r="C364" s="23" t="s">
        <v>109</v>
      </c>
      <c r="D364" s="298"/>
      <c r="E364" s="298"/>
      <c r="F364" s="188" t="s">
        <v>54</v>
      </c>
      <c r="G364" s="233">
        <v>0</v>
      </c>
      <c r="H364" s="234">
        <v>0</v>
      </c>
      <c r="I364" s="171"/>
      <c r="J364" s="21">
        <v>0</v>
      </c>
      <c r="K364" s="22" t="str">
        <f>IF(H364&gt;0,J364/H364*100,"-")</f>
        <v>-</v>
      </c>
    </row>
    <row r="365" spans="1:11" ht="10.5" customHeight="1">
      <c r="A365" s="298"/>
      <c r="B365" s="15"/>
      <c r="C365" s="23"/>
      <c r="D365" s="298"/>
      <c r="E365" s="298"/>
      <c r="F365" s="19" t="s">
        <v>55</v>
      </c>
      <c r="G365" s="233">
        <v>0</v>
      </c>
      <c r="H365" s="234">
        <v>0</v>
      </c>
      <c r="I365" s="171"/>
      <c r="J365" s="21">
        <v>0</v>
      </c>
      <c r="K365" s="22" t="str">
        <f>IF(H365&gt;0,J365/H365*100,"-")</f>
        <v>-</v>
      </c>
    </row>
    <row r="366" spans="1:11" ht="1.5" customHeight="1">
      <c r="A366" s="299"/>
      <c r="B366" s="27"/>
      <c r="C366" s="28"/>
      <c r="D366" s="299"/>
      <c r="E366" s="299"/>
      <c r="F366" s="29"/>
      <c r="G366" s="236"/>
      <c r="H366" s="237"/>
      <c r="I366" s="182"/>
      <c r="J366" s="30"/>
      <c r="K366" s="31"/>
    </row>
    <row r="367" spans="1:11" ht="1.5" customHeight="1">
      <c r="A367" s="297" t="s">
        <v>77</v>
      </c>
      <c r="B367" s="10"/>
      <c r="C367" s="32"/>
      <c r="D367" s="297">
        <v>801</v>
      </c>
      <c r="E367" s="297">
        <v>80101</v>
      </c>
      <c r="F367" s="12"/>
      <c r="G367" s="230"/>
      <c r="H367" s="231"/>
      <c r="I367" s="175"/>
      <c r="J367" s="33"/>
      <c r="K367" s="13"/>
    </row>
    <row r="368" spans="1:11" ht="10.5" customHeight="1">
      <c r="A368" s="298"/>
      <c r="B368" s="15" t="s">
        <v>2</v>
      </c>
      <c r="C368" s="34" t="s">
        <v>106</v>
      </c>
      <c r="D368" s="298"/>
      <c r="E368" s="298"/>
      <c r="F368" s="16" t="s">
        <v>102</v>
      </c>
      <c r="G368" s="260">
        <f>SUM(G369:G372)</f>
        <v>0</v>
      </c>
      <c r="H368" s="260">
        <f>SUM(H369:H372)</f>
        <v>76999</v>
      </c>
      <c r="I368" s="170"/>
      <c r="J368" s="17">
        <f>SUM(J369:J372)</f>
        <v>52226.27</v>
      </c>
      <c r="K368" s="18">
        <f>IF(H368&gt;0,J368/H368*100,"-")</f>
        <v>67.827205548124</v>
      </c>
    </row>
    <row r="369" spans="1:11" ht="10.5" customHeight="1">
      <c r="A369" s="298"/>
      <c r="B369" s="15" t="s">
        <v>3</v>
      </c>
      <c r="C369" s="34" t="s">
        <v>107</v>
      </c>
      <c r="D369" s="298"/>
      <c r="E369" s="298"/>
      <c r="F369" s="19" t="s">
        <v>137</v>
      </c>
      <c r="G369" s="233">
        <v>0</v>
      </c>
      <c r="H369" s="234">
        <v>0</v>
      </c>
      <c r="I369" s="171"/>
      <c r="J369" s="20">
        <v>0</v>
      </c>
      <c r="K369" s="22" t="str">
        <f>IF(H369&gt;0,J369/H369*100,"-")</f>
        <v>-</v>
      </c>
    </row>
    <row r="370" spans="1:11" ht="10.5" customHeight="1">
      <c r="A370" s="298"/>
      <c r="B370" s="15" t="s">
        <v>4</v>
      </c>
      <c r="C370" s="23" t="s">
        <v>108</v>
      </c>
      <c r="D370" s="298"/>
      <c r="E370" s="298"/>
      <c r="F370" s="19" t="s">
        <v>33</v>
      </c>
      <c r="G370" s="233">
        <v>0</v>
      </c>
      <c r="H370" s="234">
        <v>76999</v>
      </c>
      <c r="I370" s="171"/>
      <c r="J370" s="21">
        <v>52226.27</v>
      </c>
      <c r="K370" s="22">
        <f>IF(H370&gt;0,J370/H370*100,"-")</f>
        <v>67.827205548124</v>
      </c>
    </row>
    <row r="371" spans="1:11" ht="10.5" customHeight="1">
      <c r="A371" s="298"/>
      <c r="B371" s="15" t="s">
        <v>5</v>
      </c>
      <c r="C371" s="23" t="s">
        <v>110</v>
      </c>
      <c r="D371" s="298"/>
      <c r="E371" s="298"/>
      <c r="F371" s="19" t="s">
        <v>54</v>
      </c>
      <c r="G371" s="233">
        <v>0</v>
      </c>
      <c r="H371" s="234">
        <v>0</v>
      </c>
      <c r="I371" s="171"/>
      <c r="J371" s="21">
        <v>0</v>
      </c>
      <c r="K371" s="22" t="str">
        <f>IF(H371&gt;0,J371/H371*100,"-")</f>
        <v>-</v>
      </c>
    </row>
    <row r="372" spans="1:11" ht="10.5" customHeight="1">
      <c r="A372" s="298"/>
      <c r="B372" s="15"/>
      <c r="C372" s="23"/>
      <c r="D372" s="298"/>
      <c r="E372" s="298"/>
      <c r="F372" s="19" t="s">
        <v>55</v>
      </c>
      <c r="G372" s="233">
        <v>0</v>
      </c>
      <c r="H372" s="234">
        <v>0</v>
      </c>
      <c r="I372" s="171"/>
      <c r="J372" s="21">
        <v>0</v>
      </c>
      <c r="K372" s="22" t="str">
        <f>IF(H372&gt;0,J372/H372*100,"-")</f>
        <v>-</v>
      </c>
    </row>
    <row r="373" spans="1:11" ht="1.5" customHeight="1">
      <c r="A373" s="299"/>
      <c r="B373" s="27"/>
      <c r="C373" s="28"/>
      <c r="D373" s="299"/>
      <c r="E373" s="299"/>
      <c r="F373" s="29"/>
      <c r="G373" s="236"/>
      <c r="H373" s="237"/>
      <c r="I373" s="182"/>
      <c r="J373" s="30"/>
      <c r="K373" s="31"/>
    </row>
    <row r="374" spans="1:11" ht="1.5" customHeight="1">
      <c r="A374" s="297" t="s">
        <v>78</v>
      </c>
      <c r="B374" s="10"/>
      <c r="C374" s="32"/>
      <c r="D374" s="297">
        <v>801</v>
      </c>
      <c r="E374" s="297">
        <v>80110</v>
      </c>
      <c r="F374" s="12"/>
      <c r="G374" s="230"/>
      <c r="H374" s="231"/>
      <c r="I374" s="175"/>
      <c r="J374" s="33"/>
      <c r="K374" s="13"/>
    </row>
    <row r="375" spans="1:11" ht="10.5" customHeight="1">
      <c r="A375" s="298"/>
      <c r="B375" s="15" t="s">
        <v>2</v>
      </c>
      <c r="C375" s="34" t="s">
        <v>106</v>
      </c>
      <c r="D375" s="298"/>
      <c r="E375" s="298"/>
      <c r="F375" s="16" t="s">
        <v>102</v>
      </c>
      <c r="G375" s="260">
        <f>SUM(G376:G379)</f>
        <v>0</v>
      </c>
      <c r="H375" s="260">
        <f>SUM(H376:H379)</f>
        <v>41266</v>
      </c>
      <c r="I375" s="170"/>
      <c r="J375" s="17">
        <f>SUM(J376:J379)</f>
        <v>32268.46</v>
      </c>
      <c r="K375" s="18">
        <f>IF(H375&gt;0,J375/H375*100,"-")</f>
        <v>78.19623903455629</v>
      </c>
    </row>
    <row r="376" spans="1:11" ht="10.5" customHeight="1">
      <c r="A376" s="298"/>
      <c r="B376" s="15" t="s">
        <v>3</v>
      </c>
      <c r="C376" s="34" t="s">
        <v>107</v>
      </c>
      <c r="D376" s="298"/>
      <c r="E376" s="298"/>
      <c r="F376" s="19" t="s">
        <v>137</v>
      </c>
      <c r="G376" s="233">
        <v>0</v>
      </c>
      <c r="H376" s="234">
        <v>0</v>
      </c>
      <c r="I376" s="171"/>
      <c r="J376" s="20">
        <v>0</v>
      </c>
      <c r="K376" s="22" t="str">
        <f>IF(H376&gt;0,J376/H376*100,"-")</f>
        <v>-</v>
      </c>
    </row>
    <row r="377" spans="1:11" ht="10.5" customHeight="1">
      <c r="A377" s="298"/>
      <c r="B377" s="15" t="s">
        <v>4</v>
      </c>
      <c r="C377" s="23" t="s">
        <v>108</v>
      </c>
      <c r="D377" s="298"/>
      <c r="E377" s="298"/>
      <c r="F377" s="19" t="s">
        <v>33</v>
      </c>
      <c r="G377" s="233">
        <v>0</v>
      </c>
      <c r="H377" s="234">
        <v>41266</v>
      </c>
      <c r="I377" s="171"/>
      <c r="J377" s="21">
        <v>32268.46</v>
      </c>
      <c r="K377" s="22">
        <f>IF(H377&gt;0,J377/H377*100,"-")</f>
        <v>78.19623903455629</v>
      </c>
    </row>
    <row r="378" spans="1:11" ht="10.5" customHeight="1">
      <c r="A378" s="298"/>
      <c r="B378" s="15" t="s">
        <v>5</v>
      </c>
      <c r="C378" s="23" t="s">
        <v>111</v>
      </c>
      <c r="D378" s="298"/>
      <c r="E378" s="298"/>
      <c r="F378" s="19" t="s">
        <v>54</v>
      </c>
      <c r="G378" s="233">
        <v>0</v>
      </c>
      <c r="H378" s="234">
        <v>0</v>
      </c>
      <c r="I378" s="171"/>
      <c r="J378" s="21">
        <v>0</v>
      </c>
      <c r="K378" s="22" t="str">
        <f>IF(H378&gt;0,J378/H378*100,"-")</f>
        <v>-</v>
      </c>
    </row>
    <row r="379" spans="1:11" ht="10.5" customHeight="1">
      <c r="A379" s="298"/>
      <c r="B379" s="15"/>
      <c r="C379" s="23"/>
      <c r="D379" s="298"/>
      <c r="E379" s="298"/>
      <c r="F379" s="19" t="s">
        <v>55</v>
      </c>
      <c r="G379" s="233">
        <v>0</v>
      </c>
      <c r="H379" s="234">
        <v>0</v>
      </c>
      <c r="I379" s="171"/>
      <c r="J379" s="21">
        <v>0</v>
      </c>
      <c r="K379" s="22" t="str">
        <f>IF(H379&gt;0,J379/H379*100,"-")</f>
        <v>-</v>
      </c>
    </row>
    <row r="380" spans="1:11" ht="1.5" customHeight="1">
      <c r="A380" s="299"/>
      <c r="B380" s="27"/>
      <c r="C380" s="28"/>
      <c r="D380" s="299"/>
      <c r="E380" s="299"/>
      <c r="F380" s="29"/>
      <c r="G380" s="236"/>
      <c r="H380" s="237"/>
      <c r="I380" s="182"/>
      <c r="J380" s="30"/>
      <c r="K380" s="31"/>
    </row>
    <row r="381" spans="1:11" ht="1.5" customHeight="1">
      <c r="A381" s="297" t="s">
        <v>161</v>
      </c>
      <c r="B381" s="10"/>
      <c r="C381" s="32"/>
      <c r="D381" s="297">
        <v>801</v>
      </c>
      <c r="E381" s="297">
        <v>80120</v>
      </c>
      <c r="F381" s="12"/>
      <c r="G381" s="230"/>
      <c r="H381" s="231"/>
      <c r="I381" s="175"/>
      <c r="J381" s="33"/>
      <c r="K381" s="13"/>
    </row>
    <row r="382" spans="1:11" ht="10.5" customHeight="1">
      <c r="A382" s="298"/>
      <c r="B382" s="15" t="s">
        <v>2</v>
      </c>
      <c r="C382" s="34" t="s">
        <v>106</v>
      </c>
      <c r="D382" s="298"/>
      <c r="E382" s="298"/>
      <c r="F382" s="16" t="s">
        <v>102</v>
      </c>
      <c r="G382" s="260">
        <f>SUM(G383:G386)</f>
        <v>0</v>
      </c>
      <c r="H382" s="260">
        <f>SUM(H383:H386)</f>
        <v>15987</v>
      </c>
      <c r="I382" s="170"/>
      <c r="J382" s="17">
        <f>SUM(J383:J386)</f>
        <v>15985.37</v>
      </c>
      <c r="K382" s="18">
        <f>IF(H382&gt;0,J382/H382*100,"-")</f>
        <v>99.98980421592545</v>
      </c>
    </row>
    <row r="383" spans="1:11" ht="10.5" customHeight="1">
      <c r="A383" s="298"/>
      <c r="B383" s="15" t="s">
        <v>3</v>
      </c>
      <c r="C383" s="34" t="s">
        <v>107</v>
      </c>
      <c r="D383" s="298"/>
      <c r="E383" s="298"/>
      <c r="F383" s="19" t="s">
        <v>137</v>
      </c>
      <c r="G383" s="233">
        <v>0</v>
      </c>
      <c r="H383" s="234">
        <v>0</v>
      </c>
      <c r="I383" s="171"/>
      <c r="J383" s="20">
        <v>0</v>
      </c>
      <c r="K383" s="22" t="str">
        <f>IF(H383&gt;0,J383/H383*100,"-")</f>
        <v>-</v>
      </c>
    </row>
    <row r="384" spans="1:11" ht="10.5" customHeight="1">
      <c r="A384" s="298"/>
      <c r="B384" s="15" t="s">
        <v>4</v>
      </c>
      <c r="C384" s="23" t="s">
        <v>108</v>
      </c>
      <c r="D384" s="298"/>
      <c r="E384" s="298"/>
      <c r="F384" s="19" t="s">
        <v>33</v>
      </c>
      <c r="G384" s="233">
        <v>0</v>
      </c>
      <c r="H384" s="234">
        <v>15987</v>
      </c>
      <c r="I384" s="171"/>
      <c r="J384" s="21">
        <v>15985.37</v>
      </c>
      <c r="K384" s="22">
        <f>IF(H384&gt;0,J384/H384*100,"-")</f>
        <v>99.98980421592545</v>
      </c>
    </row>
    <row r="385" spans="1:11" ht="10.5" customHeight="1">
      <c r="A385" s="298"/>
      <c r="B385" s="15" t="s">
        <v>5</v>
      </c>
      <c r="C385" s="23" t="s">
        <v>112</v>
      </c>
      <c r="D385" s="298"/>
      <c r="E385" s="298"/>
      <c r="F385" s="19" t="s">
        <v>54</v>
      </c>
      <c r="G385" s="233">
        <v>0</v>
      </c>
      <c r="H385" s="234">
        <v>0</v>
      </c>
      <c r="I385" s="171"/>
      <c r="J385" s="21">
        <v>0</v>
      </c>
      <c r="K385" s="22" t="str">
        <f>IF(H385&gt;0,J385/H385*100,"-")</f>
        <v>-</v>
      </c>
    </row>
    <row r="386" spans="1:11" ht="10.5" customHeight="1">
      <c r="A386" s="298"/>
      <c r="B386" s="15"/>
      <c r="C386" s="23"/>
      <c r="D386" s="298"/>
      <c r="E386" s="298"/>
      <c r="F386" s="19" t="s">
        <v>55</v>
      </c>
      <c r="G386" s="233">
        <v>0</v>
      </c>
      <c r="H386" s="234">
        <v>0</v>
      </c>
      <c r="I386" s="171"/>
      <c r="J386" s="21">
        <v>0</v>
      </c>
      <c r="K386" s="22" t="str">
        <f>IF(H386&gt;0,J386/H386*100,"-")</f>
        <v>-</v>
      </c>
    </row>
    <row r="387" spans="1:11" ht="1.5" customHeight="1">
      <c r="A387" s="299"/>
      <c r="B387" s="27"/>
      <c r="C387" s="28"/>
      <c r="D387" s="299"/>
      <c r="E387" s="299"/>
      <c r="F387" s="29"/>
      <c r="G387" s="236"/>
      <c r="H387" s="237"/>
      <c r="I387" s="182"/>
      <c r="J387" s="30"/>
      <c r="K387" s="31"/>
    </row>
    <row r="388" spans="1:11" ht="1.5" customHeight="1">
      <c r="A388" s="297" t="s">
        <v>162</v>
      </c>
      <c r="B388" s="10"/>
      <c r="C388" s="32"/>
      <c r="D388" s="297">
        <v>801</v>
      </c>
      <c r="E388" s="297">
        <v>80120</v>
      </c>
      <c r="F388" s="12"/>
      <c r="G388" s="230"/>
      <c r="H388" s="231"/>
      <c r="I388" s="175"/>
      <c r="J388" s="33"/>
      <c r="K388" s="13"/>
    </row>
    <row r="389" spans="1:11" ht="10.5" customHeight="1">
      <c r="A389" s="298"/>
      <c r="B389" s="15" t="s">
        <v>2</v>
      </c>
      <c r="C389" s="34" t="s">
        <v>106</v>
      </c>
      <c r="D389" s="298"/>
      <c r="E389" s="298"/>
      <c r="F389" s="16" t="s">
        <v>102</v>
      </c>
      <c r="G389" s="260">
        <f>SUM(G390:G393)</f>
        <v>0</v>
      </c>
      <c r="H389" s="260">
        <f>SUM(H390:H393)</f>
        <v>238</v>
      </c>
      <c r="I389" s="170"/>
      <c r="J389" s="17">
        <f>SUM(J390:J393)</f>
        <v>233.07</v>
      </c>
      <c r="K389" s="18">
        <f>IF(H389&gt;0,J389/H389*100,"-")</f>
        <v>97.92857142857142</v>
      </c>
    </row>
    <row r="390" spans="1:11" ht="10.5" customHeight="1">
      <c r="A390" s="298"/>
      <c r="B390" s="15" t="s">
        <v>3</v>
      </c>
      <c r="C390" s="34" t="s">
        <v>107</v>
      </c>
      <c r="D390" s="298"/>
      <c r="E390" s="298"/>
      <c r="F390" s="19" t="s">
        <v>137</v>
      </c>
      <c r="G390" s="233">
        <v>0</v>
      </c>
      <c r="H390" s="234">
        <v>0</v>
      </c>
      <c r="I390" s="171"/>
      <c r="J390" s="20">
        <v>0</v>
      </c>
      <c r="K390" s="22" t="str">
        <f>IF(H390&gt;0,J390/H390*100,"-")</f>
        <v>-</v>
      </c>
    </row>
    <row r="391" spans="1:11" ht="10.5" customHeight="1">
      <c r="A391" s="298"/>
      <c r="B391" s="15" t="s">
        <v>4</v>
      </c>
      <c r="C391" s="23" t="s">
        <v>108</v>
      </c>
      <c r="D391" s="298"/>
      <c r="E391" s="298"/>
      <c r="F391" s="19" t="s">
        <v>33</v>
      </c>
      <c r="G391" s="233">
        <v>0</v>
      </c>
      <c r="H391" s="234">
        <v>238</v>
      </c>
      <c r="I391" s="171"/>
      <c r="J391" s="21">
        <v>233.07</v>
      </c>
      <c r="K391" s="22">
        <f>IF(H391&gt;0,J391/H391*100,"-")</f>
        <v>97.92857142857142</v>
      </c>
    </row>
    <row r="392" spans="1:11" ht="10.5" customHeight="1">
      <c r="A392" s="298"/>
      <c r="B392" s="15" t="s">
        <v>5</v>
      </c>
      <c r="C392" s="23" t="s">
        <v>113</v>
      </c>
      <c r="D392" s="298"/>
      <c r="E392" s="298"/>
      <c r="F392" s="19" t="s">
        <v>54</v>
      </c>
      <c r="G392" s="233">
        <v>0</v>
      </c>
      <c r="H392" s="234">
        <v>0</v>
      </c>
      <c r="I392" s="171"/>
      <c r="J392" s="21">
        <v>0</v>
      </c>
      <c r="K392" s="22" t="str">
        <f>IF(H392&gt;0,J392/H392*100,"-")</f>
        <v>-</v>
      </c>
    </row>
    <row r="393" spans="1:11" ht="10.5" customHeight="1">
      <c r="A393" s="298"/>
      <c r="B393" s="15"/>
      <c r="C393" s="23"/>
      <c r="D393" s="298"/>
      <c r="E393" s="298"/>
      <c r="F393" s="19" t="s">
        <v>55</v>
      </c>
      <c r="G393" s="233">
        <v>0</v>
      </c>
      <c r="H393" s="234">
        <v>0</v>
      </c>
      <c r="I393" s="171"/>
      <c r="J393" s="21">
        <v>0</v>
      </c>
      <c r="K393" s="22" t="str">
        <f>IF(H393&gt;0,J393/H393*100,"-")</f>
        <v>-</v>
      </c>
    </row>
    <row r="394" spans="1:11" ht="1.5" customHeight="1">
      <c r="A394" s="299"/>
      <c r="B394" s="27"/>
      <c r="C394" s="28"/>
      <c r="D394" s="299"/>
      <c r="E394" s="299"/>
      <c r="F394" s="29"/>
      <c r="G394" s="236"/>
      <c r="H394" s="237"/>
      <c r="I394" s="182"/>
      <c r="J394" s="30"/>
      <c r="K394" s="31"/>
    </row>
    <row r="395" spans="1:11" ht="1.5" customHeight="1">
      <c r="A395" s="297" t="s">
        <v>163</v>
      </c>
      <c r="B395" s="10"/>
      <c r="C395" s="32"/>
      <c r="D395" s="297">
        <v>801</v>
      </c>
      <c r="E395" s="297">
        <v>80101</v>
      </c>
      <c r="F395" s="12"/>
      <c r="G395" s="230"/>
      <c r="H395" s="231"/>
      <c r="I395" s="175"/>
      <c r="J395" s="33"/>
      <c r="K395" s="13"/>
    </row>
    <row r="396" spans="1:11" ht="10.5" customHeight="1">
      <c r="A396" s="298"/>
      <c r="B396" s="15" t="s">
        <v>2</v>
      </c>
      <c r="C396" s="34" t="s">
        <v>106</v>
      </c>
      <c r="D396" s="298"/>
      <c r="E396" s="298"/>
      <c r="F396" s="16" t="s">
        <v>102</v>
      </c>
      <c r="G396" s="260">
        <f>SUM(G397:G400)</f>
        <v>0</v>
      </c>
      <c r="H396" s="260">
        <f>SUM(H397:H400)</f>
        <v>46175</v>
      </c>
      <c r="I396" s="170"/>
      <c r="J396" s="17">
        <f>SUM(J397:J400)</f>
        <v>7275.45</v>
      </c>
      <c r="K396" s="18">
        <f>IF(H396&gt;0,J396/H396*100,"-")</f>
        <v>15.75625338386573</v>
      </c>
    </row>
    <row r="397" spans="1:11" ht="10.5" customHeight="1">
      <c r="A397" s="298"/>
      <c r="B397" s="15" t="s">
        <v>3</v>
      </c>
      <c r="C397" s="34" t="s">
        <v>107</v>
      </c>
      <c r="D397" s="298"/>
      <c r="E397" s="298"/>
      <c r="F397" s="19" t="s">
        <v>137</v>
      </c>
      <c r="G397" s="233">
        <v>0</v>
      </c>
      <c r="H397" s="234">
        <v>0</v>
      </c>
      <c r="I397" s="171"/>
      <c r="J397" s="20">
        <v>0</v>
      </c>
      <c r="K397" s="22" t="str">
        <f>IF(H397&gt;0,J397/H397*100,"-")</f>
        <v>-</v>
      </c>
    </row>
    <row r="398" spans="1:11" ht="10.5" customHeight="1">
      <c r="A398" s="298"/>
      <c r="B398" s="15" t="s">
        <v>4</v>
      </c>
      <c r="C398" s="23" t="s">
        <v>108</v>
      </c>
      <c r="D398" s="298"/>
      <c r="E398" s="298"/>
      <c r="F398" s="19" t="s">
        <v>33</v>
      </c>
      <c r="G398" s="233">
        <v>0</v>
      </c>
      <c r="H398" s="234">
        <v>46175</v>
      </c>
      <c r="I398" s="171"/>
      <c r="J398" s="21">
        <v>7275.45</v>
      </c>
      <c r="K398" s="22">
        <f>IF(H398&gt;0,J398/H398*100,"-")</f>
        <v>15.75625338386573</v>
      </c>
    </row>
    <row r="399" spans="1:11" ht="10.5" customHeight="1">
      <c r="A399" s="298"/>
      <c r="B399" s="15" t="s">
        <v>5</v>
      </c>
      <c r="C399" s="23" t="s">
        <v>164</v>
      </c>
      <c r="D399" s="298"/>
      <c r="E399" s="298"/>
      <c r="F399" s="19" t="s">
        <v>54</v>
      </c>
      <c r="G399" s="233">
        <v>0</v>
      </c>
      <c r="H399" s="234">
        <v>0</v>
      </c>
      <c r="I399" s="171"/>
      <c r="J399" s="21">
        <v>0</v>
      </c>
      <c r="K399" s="22" t="str">
        <f>IF(H399&gt;0,J399/H399*100,"-")</f>
        <v>-</v>
      </c>
    </row>
    <row r="400" spans="1:11" ht="10.5" customHeight="1">
      <c r="A400" s="298"/>
      <c r="B400" s="15"/>
      <c r="C400" s="23"/>
      <c r="D400" s="298"/>
      <c r="E400" s="298"/>
      <c r="F400" s="19" t="s">
        <v>55</v>
      </c>
      <c r="G400" s="233">
        <v>0</v>
      </c>
      <c r="H400" s="234">
        <v>0</v>
      </c>
      <c r="I400" s="171"/>
      <c r="J400" s="21">
        <v>0</v>
      </c>
      <c r="K400" s="22" t="str">
        <f>IF(H400&gt;0,J400/H400*100,"-")</f>
        <v>-</v>
      </c>
    </row>
    <row r="401" spans="1:11" ht="1.5" customHeight="1">
      <c r="A401" s="299"/>
      <c r="B401" s="27"/>
      <c r="C401" s="28"/>
      <c r="D401" s="299"/>
      <c r="E401" s="299"/>
      <c r="F401" s="29"/>
      <c r="G401" s="236"/>
      <c r="H401" s="237"/>
      <c r="I401" s="182"/>
      <c r="J401" s="30"/>
      <c r="K401" s="31"/>
    </row>
    <row r="402" spans="1:11" ht="1.5" customHeight="1">
      <c r="A402" s="297" t="s">
        <v>165</v>
      </c>
      <c r="B402" s="10"/>
      <c r="C402" s="32"/>
      <c r="D402" s="297">
        <v>801</v>
      </c>
      <c r="E402" s="297">
        <v>80110</v>
      </c>
      <c r="F402" s="12"/>
      <c r="G402" s="230"/>
      <c r="H402" s="231"/>
      <c r="I402" s="175"/>
      <c r="J402" s="33"/>
      <c r="K402" s="13"/>
    </row>
    <row r="403" spans="1:11" ht="10.5" customHeight="1">
      <c r="A403" s="298"/>
      <c r="B403" s="15" t="s">
        <v>2</v>
      </c>
      <c r="C403" s="34" t="s">
        <v>106</v>
      </c>
      <c r="D403" s="298"/>
      <c r="E403" s="298"/>
      <c r="F403" s="16" t="s">
        <v>102</v>
      </c>
      <c r="G403" s="260">
        <f>SUM(G404:G407)</f>
        <v>0</v>
      </c>
      <c r="H403" s="260">
        <f>SUM(H404:H407)</f>
        <v>61218</v>
      </c>
      <c r="I403" s="170"/>
      <c r="J403" s="17">
        <f>SUM(J404:J407)</f>
        <v>7295.16</v>
      </c>
      <c r="K403" s="18">
        <f>IF(H403&gt;0,J403/H403*100,"-")</f>
        <v>11.916691169263942</v>
      </c>
    </row>
    <row r="404" spans="1:11" ht="10.5" customHeight="1">
      <c r="A404" s="298"/>
      <c r="B404" s="15" t="s">
        <v>3</v>
      </c>
      <c r="C404" s="34" t="s">
        <v>107</v>
      </c>
      <c r="D404" s="298"/>
      <c r="E404" s="298"/>
      <c r="F404" s="19" t="s">
        <v>137</v>
      </c>
      <c r="G404" s="233">
        <v>0</v>
      </c>
      <c r="H404" s="234">
        <v>0</v>
      </c>
      <c r="I404" s="171"/>
      <c r="J404" s="20">
        <v>0</v>
      </c>
      <c r="K404" s="22" t="str">
        <f>IF(H404&gt;0,J404/H404*100,"-")</f>
        <v>-</v>
      </c>
    </row>
    <row r="405" spans="1:11" ht="10.5" customHeight="1">
      <c r="A405" s="298"/>
      <c r="B405" s="15" t="s">
        <v>4</v>
      </c>
      <c r="C405" s="23" t="s">
        <v>108</v>
      </c>
      <c r="D405" s="298"/>
      <c r="E405" s="298"/>
      <c r="F405" s="19" t="s">
        <v>33</v>
      </c>
      <c r="G405" s="233">
        <v>0</v>
      </c>
      <c r="H405" s="234">
        <v>61218</v>
      </c>
      <c r="I405" s="171"/>
      <c r="J405" s="21">
        <v>7295.16</v>
      </c>
      <c r="K405" s="22">
        <f>IF(H405&gt;0,J405/H405*100,"-")</f>
        <v>11.916691169263942</v>
      </c>
    </row>
    <row r="406" spans="1:11" ht="10.5" customHeight="1">
      <c r="A406" s="298"/>
      <c r="B406" s="15" t="s">
        <v>5</v>
      </c>
      <c r="C406" s="23" t="s">
        <v>166</v>
      </c>
      <c r="D406" s="298"/>
      <c r="E406" s="298"/>
      <c r="F406" s="19" t="s">
        <v>54</v>
      </c>
      <c r="G406" s="233">
        <v>0</v>
      </c>
      <c r="H406" s="234">
        <v>0</v>
      </c>
      <c r="I406" s="171"/>
      <c r="J406" s="21">
        <v>0</v>
      </c>
      <c r="K406" s="22" t="str">
        <f>IF(H406&gt;0,J406/H406*100,"-")</f>
        <v>-</v>
      </c>
    </row>
    <row r="407" spans="1:11" ht="10.5" customHeight="1">
      <c r="A407" s="298"/>
      <c r="B407" s="15"/>
      <c r="C407" s="23"/>
      <c r="D407" s="298"/>
      <c r="E407" s="298"/>
      <c r="F407" s="19" t="s">
        <v>55</v>
      </c>
      <c r="G407" s="233">
        <v>0</v>
      </c>
      <c r="H407" s="234">
        <v>0</v>
      </c>
      <c r="I407" s="171"/>
      <c r="J407" s="21">
        <v>0</v>
      </c>
      <c r="K407" s="22" t="str">
        <f>IF(H407&gt;0,J407/H407*100,"-")</f>
        <v>-</v>
      </c>
    </row>
    <row r="408" spans="1:11" ht="1.5" customHeight="1">
      <c r="A408" s="299"/>
      <c r="B408" s="27"/>
      <c r="C408" s="28"/>
      <c r="D408" s="299"/>
      <c r="E408" s="299"/>
      <c r="F408" s="29"/>
      <c r="G408" s="236"/>
      <c r="H408" s="237"/>
      <c r="I408" s="182"/>
      <c r="J408" s="30"/>
      <c r="K408" s="31"/>
    </row>
    <row r="409" spans="1:11" ht="1.5" customHeight="1">
      <c r="A409" s="297" t="s">
        <v>168</v>
      </c>
      <c r="B409" s="10"/>
      <c r="C409" s="32"/>
      <c r="D409" s="297">
        <v>801</v>
      </c>
      <c r="E409" s="297">
        <v>80110</v>
      </c>
      <c r="F409" s="12"/>
      <c r="G409" s="230"/>
      <c r="H409" s="231"/>
      <c r="I409" s="175"/>
      <c r="J409" s="33"/>
      <c r="K409" s="13"/>
    </row>
    <row r="410" spans="1:11" ht="10.5" customHeight="1">
      <c r="A410" s="298"/>
      <c r="B410" s="15" t="s">
        <v>2</v>
      </c>
      <c r="C410" s="34" t="s">
        <v>106</v>
      </c>
      <c r="D410" s="298"/>
      <c r="E410" s="298"/>
      <c r="F410" s="16" t="s">
        <v>102</v>
      </c>
      <c r="G410" s="260">
        <f>SUM(G411:G414)</f>
        <v>0</v>
      </c>
      <c r="H410" s="260">
        <f>SUM(H411:H414)</f>
        <v>45828</v>
      </c>
      <c r="I410" s="170"/>
      <c r="J410" s="17">
        <f>SUM(J411:J414)</f>
        <v>0</v>
      </c>
      <c r="K410" s="18">
        <f>IF(H410&gt;0,J410/H410*100,"-")</f>
        <v>0</v>
      </c>
    </row>
    <row r="411" spans="1:11" ht="10.5" customHeight="1">
      <c r="A411" s="298"/>
      <c r="B411" s="15" t="s">
        <v>3</v>
      </c>
      <c r="C411" s="34" t="s">
        <v>107</v>
      </c>
      <c r="D411" s="298"/>
      <c r="E411" s="298"/>
      <c r="F411" s="19" t="s">
        <v>137</v>
      </c>
      <c r="G411" s="233">
        <v>0</v>
      </c>
      <c r="H411" s="234">
        <v>0</v>
      </c>
      <c r="I411" s="171"/>
      <c r="J411" s="20">
        <v>0</v>
      </c>
      <c r="K411" s="22" t="str">
        <f>IF(H411&gt;0,J411/H411*100,"-")</f>
        <v>-</v>
      </c>
    </row>
    <row r="412" spans="1:11" ht="10.5" customHeight="1">
      <c r="A412" s="298"/>
      <c r="B412" s="15" t="s">
        <v>4</v>
      </c>
      <c r="C412" s="23" t="s">
        <v>108</v>
      </c>
      <c r="D412" s="298"/>
      <c r="E412" s="298"/>
      <c r="F412" s="19" t="s">
        <v>33</v>
      </c>
      <c r="G412" s="233">
        <v>0</v>
      </c>
      <c r="H412" s="234">
        <v>45828</v>
      </c>
      <c r="I412" s="171"/>
      <c r="J412" s="21">
        <v>0</v>
      </c>
      <c r="K412" s="22">
        <f>IF(H412&gt;0,J412/H412*100,"-")</f>
        <v>0</v>
      </c>
    </row>
    <row r="413" spans="1:11" ht="10.5" customHeight="1">
      <c r="A413" s="298"/>
      <c r="B413" s="15" t="s">
        <v>5</v>
      </c>
      <c r="C413" s="23" t="s">
        <v>167</v>
      </c>
      <c r="D413" s="298"/>
      <c r="E413" s="298"/>
      <c r="F413" s="19" t="s">
        <v>54</v>
      </c>
      <c r="G413" s="233">
        <v>0</v>
      </c>
      <c r="H413" s="234">
        <v>0</v>
      </c>
      <c r="I413" s="171"/>
      <c r="J413" s="21">
        <v>0</v>
      </c>
      <c r="K413" s="22" t="str">
        <f>IF(H413&gt;0,J413/H413*100,"-")</f>
        <v>-</v>
      </c>
    </row>
    <row r="414" spans="1:11" ht="10.5" customHeight="1">
      <c r="A414" s="298"/>
      <c r="B414" s="15"/>
      <c r="C414" s="23"/>
      <c r="D414" s="298"/>
      <c r="E414" s="298"/>
      <c r="F414" s="19" t="s">
        <v>55</v>
      </c>
      <c r="G414" s="233">
        <v>0</v>
      </c>
      <c r="H414" s="234">
        <v>0</v>
      </c>
      <c r="I414" s="171"/>
      <c r="J414" s="21">
        <v>0</v>
      </c>
      <c r="K414" s="22" t="str">
        <f>IF(H414&gt;0,J414/H414*100,"-")</f>
        <v>-</v>
      </c>
    </row>
    <row r="415" spans="1:11" ht="1.5" customHeight="1">
      <c r="A415" s="299"/>
      <c r="B415" s="27"/>
      <c r="C415" s="28"/>
      <c r="D415" s="299"/>
      <c r="E415" s="299"/>
      <c r="F415" s="29"/>
      <c r="G415" s="236"/>
      <c r="H415" s="237"/>
      <c r="I415" s="182"/>
      <c r="J415" s="30"/>
      <c r="K415" s="31"/>
    </row>
    <row r="416" spans="1:11" ht="1.5" customHeight="1">
      <c r="A416" s="297" t="s">
        <v>169</v>
      </c>
      <c r="B416" s="10"/>
      <c r="C416" s="32"/>
      <c r="D416" s="297">
        <v>801</v>
      </c>
      <c r="E416" s="297">
        <v>80130</v>
      </c>
      <c r="F416" s="12"/>
      <c r="G416" s="230"/>
      <c r="H416" s="231"/>
      <c r="I416" s="175"/>
      <c r="J416" s="33"/>
      <c r="K416" s="13"/>
    </row>
    <row r="417" spans="1:11" ht="10.5" customHeight="1">
      <c r="A417" s="298"/>
      <c r="B417" s="15" t="s">
        <v>2</v>
      </c>
      <c r="C417" s="34" t="s">
        <v>106</v>
      </c>
      <c r="D417" s="298"/>
      <c r="E417" s="298"/>
      <c r="F417" s="16" t="s">
        <v>102</v>
      </c>
      <c r="G417" s="260">
        <f>SUM(G418:G421)</f>
        <v>0</v>
      </c>
      <c r="H417" s="260">
        <f>SUM(H418:H421)</f>
        <v>454374</v>
      </c>
      <c r="I417" s="170"/>
      <c r="J417" s="17">
        <f>SUM(J418:J421)</f>
        <v>443066.62</v>
      </c>
      <c r="K417" s="18">
        <f>IF(H417&gt;0,J417/H417*100,"-")</f>
        <v>97.51143771430584</v>
      </c>
    </row>
    <row r="418" spans="1:11" ht="10.5" customHeight="1">
      <c r="A418" s="298"/>
      <c r="B418" s="15" t="s">
        <v>3</v>
      </c>
      <c r="C418" s="34" t="s">
        <v>114</v>
      </c>
      <c r="D418" s="298"/>
      <c r="E418" s="298"/>
      <c r="F418" s="19" t="s">
        <v>137</v>
      </c>
      <c r="G418" s="233">
        <v>0</v>
      </c>
      <c r="H418" s="234">
        <v>0</v>
      </c>
      <c r="I418" s="171"/>
      <c r="J418" s="20">
        <v>0</v>
      </c>
      <c r="K418" s="22" t="str">
        <f>IF(H418&gt;0,J418/H418*100,"-")</f>
        <v>-</v>
      </c>
    </row>
    <row r="419" spans="1:11" ht="10.5" customHeight="1">
      <c r="A419" s="298"/>
      <c r="B419" s="15" t="s">
        <v>4</v>
      </c>
      <c r="C419" s="23" t="s">
        <v>115</v>
      </c>
      <c r="D419" s="298"/>
      <c r="E419" s="298"/>
      <c r="F419" s="19" t="s">
        <v>33</v>
      </c>
      <c r="G419" s="233">
        <v>0</v>
      </c>
      <c r="H419" s="234">
        <v>454374</v>
      </c>
      <c r="I419" s="171"/>
      <c r="J419" s="21">
        <v>443066.62</v>
      </c>
      <c r="K419" s="22">
        <f>IF(H419&gt;0,J419/H419*100,"-")</f>
        <v>97.51143771430584</v>
      </c>
    </row>
    <row r="420" spans="1:11" ht="10.5" customHeight="1">
      <c r="A420" s="298"/>
      <c r="B420" s="15" t="s">
        <v>5</v>
      </c>
      <c r="C420" s="23" t="s">
        <v>116</v>
      </c>
      <c r="D420" s="298"/>
      <c r="E420" s="298"/>
      <c r="F420" s="19" t="s">
        <v>54</v>
      </c>
      <c r="G420" s="233">
        <v>0</v>
      </c>
      <c r="H420" s="234">
        <v>0</v>
      </c>
      <c r="I420" s="171"/>
      <c r="J420" s="21">
        <v>0</v>
      </c>
      <c r="K420" s="22" t="str">
        <f>IF(H420&gt;0,J420/H420*100,"-")</f>
        <v>-</v>
      </c>
    </row>
    <row r="421" spans="1:11" ht="10.5" customHeight="1">
      <c r="A421" s="298"/>
      <c r="B421" s="15"/>
      <c r="C421" s="23"/>
      <c r="D421" s="298"/>
      <c r="E421" s="298"/>
      <c r="F421" s="19" t="s">
        <v>55</v>
      </c>
      <c r="G421" s="233">
        <v>0</v>
      </c>
      <c r="H421" s="234">
        <v>0</v>
      </c>
      <c r="I421" s="171"/>
      <c r="J421" s="21">
        <v>0</v>
      </c>
      <c r="K421" s="22" t="str">
        <f>IF(H421&gt;0,J421/H421*100,"-")</f>
        <v>-</v>
      </c>
    </row>
    <row r="422" spans="1:11" ht="1.5" customHeight="1">
      <c r="A422" s="299"/>
      <c r="B422" s="27"/>
      <c r="C422" s="28"/>
      <c r="D422" s="299"/>
      <c r="E422" s="299"/>
      <c r="F422" s="29"/>
      <c r="G422" s="236"/>
      <c r="H422" s="237"/>
      <c r="I422" s="182"/>
      <c r="J422" s="30"/>
      <c r="K422" s="31"/>
    </row>
    <row r="423" spans="1:11" ht="1.5" customHeight="1">
      <c r="A423" s="297" t="s">
        <v>170</v>
      </c>
      <c r="B423" s="10"/>
      <c r="C423" s="32"/>
      <c r="D423" s="297">
        <v>801</v>
      </c>
      <c r="E423" s="297">
        <v>80130</v>
      </c>
      <c r="F423" s="12"/>
      <c r="G423" s="230"/>
      <c r="H423" s="231"/>
      <c r="I423" s="175"/>
      <c r="J423" s="33"/>
      <c r="K423" s="13"/>
    </row>
    <row r="424" spans="1:11" ht="10.5" customHeight="1">
      <c r="A424" s="298"/>
      <c r="B424" s="15" t="s">
        <v>2</v>
      </c>
      <c r="C424" s="34" t="s">
        <v>106</v>
      </c>
      <c r="D424" s="298"/>
      <c r="E424" s="298"/>
      <c r="F424" s="16" t="s">
        <v>102</v>
      </c>
      <c r="G424" s="260">
        <f>SUM(G425:G428)</f>
        <v>0</v>
      </c>
      <c r="H424" s="260">
        <f>SUM(H425:H428)</f>
        <v>240828</v>
      </c>
      <c r="I424" s="170"/>
      <c r="J424" s="17">
        <f>SUM(J425:J428)</f>
        <v>240826.44</v>
      </c>
      <c r="K424" s="18">
        <f>IF(H424&gt;0,J424/H424*100,"-")</f>
        <v>99.99935223478997</v>
      </c>
    </row>
    <row r="425" spans="1:11" ht="10.5" customHeight="1">
      <c r="A425" s="298"/>
      <c r="B425" s="15" t="s">
        <v>3</v>
      </c>
      <c r="C425" s="34" t="s">
        <v>114</v>
      </c>
      <c r="D425" s="298"/>
      <c r="E425" s="298"/>
      <c r="F425" s="19" t="s">
        <v>137</v>
      </c>
      <c r="G425" s="233">
        <v>0</v>
      </c>
      <c r="H425" s="234">
        <v>0</v>
      </c>
      <c r="I425" s="171"/>
      <c r="J425" s="20">
        <v>0</v>
      </c>
      <c r="K425" s="22" t="str">
        <f>IF(H425&gt;0,J425/H425*100,"-")</f>
        <v>-</v>
      </c>
    </row>
    <row r="426" spans="1:11" ht="10.5" customHeight="1">
      <c r="A426" s="298"/>
      <c r="B426" s="15" t="s">
        <v>4</v>
      </c>
      <c r="C426" s="23" t="s">
        <v>115</v>
      </c>
      <c r="D426" s="298"/>
      <c r="E426" s="298"/>
      <c r="F426" s="19" t="s">
        <v>33</v>
      </c>
      <c r="G426" s="233">
        <v>0</v>
      </c>
      <c r="H426" s="234">
        <v>240828</v>
      </c>
      <c r="I426" s="171"/>
      <c r="J426" s="21">
        <v>240826.44</v>
      </c>
      <c r="K426" s="22">
        <f>IF(H426&gt;0,J426/H426*100,"-")</f>
        <v>99.99935223478997</v>
      </c>
    </row>
    <row r="427" spans="1:11" ht="10.5" customHeight="1">
      <c r="A427" s="298"/>
      <c r="B427" s="15" t="s">
        <v>5</v>
      </c>
      <c r="C427" s="23" t="s">
        <v>117</v>
      </c>
      <c r="D427" s="298"/>
      <c r="E427" s="298"/>
      <c r="F427" s="19" t="s">
        <v>54</v>
      </c>
      <c r="G427" s="233">
        <v>0</v>
      </c>
      <c r="H427" s="234">
        <v>0</v>
      </c>
      <c r="I427" s="171"/>
      <c r="J427" s="21">
        <v>0</v>
      </c>
      <c r="K427" s="22" t="str">
        <f>IF(H427&gt;0,J427/H427*100,"-")</f>
        <v>-</v>
      </c>
    </row>
    <row r="428" spans="1:11" ht="10.5" customHeight="1">
      <c r="A428" s="298"/>
      <c r="B428" s="15"/>
      <c r="C428" s="23"/>
      <c r="D428" s="298"/>
      <c r="E428" s="298"/>
      <c r="F428" s="19" t="s">
        <v>55</v>
      </c>
      <c r="G428" s="233">
        <v>0</v>
      </c>
      <c r="H428" s="234">
        <v>0</v>
      </c>
      <c r="I428" s="171"/>
      <c r="J428" s="21">
        <v>0</v>
      </c>
      <c r="K428" s="22" t="str">
        <f>IF(H428&gt;0,J428/H428*100,"-")</f>
        <v>-</v>
      </c>
    </row>
    <row r="429" spans="1:11" ht="1.5" customHeight="1">
      <c r="A429" s="299"/>
      <c r="B429" s="27"/>
      <c r="C429" s="28"/>
      <c r="D429" s="299"/>
      <c r="E429" s="299"/>
      <c r="F429" s="29"/>
      <c r="G429" s="236"/>
      <c r="H429" s="237"/>
      <c r="I429" s="182"/>
      <c r="J429" s="30"/>
      <c r="K429" s="31"/>
    </row>
    <row r="430" spans="1:11" ht="1.5" customHeight="1">
      <c r="A430" s="297" t="s">
        <v>171</v>
      </c>
      <c r="B430" s="10"/>
      <c r="C430" s="32"/>
      <c r="D430" s="297">
        <v>801</v>
      </c>
      <c r="E430" s="297">
        <v>80130</v>
      </c>
      <c r="F430" s="12"/>
      <c r="G430" s="230"/>
      <c r="H430" s="231"/>
      <c r="I430" s="175"/>
      <c r="J430" s="33"/>
      <c r="K430" s="13"/>
    </row>
    <row r="431" spans="1:11" ht="10.5" customHeight="1">
      <c r="A431" s="298"/>
      <c r="B431" s="15" t="s">
        <v>2</v>
      </c>
      <c r="C431" s="34" t="s">
        <v>106</v>
      </c>
      <c r="D431" s="298"/>
      <c r="E431" s="298"/>
      <c r="F431" s="16" t="s">
        <v>102</v>
      </c>
      <c r="G431" s="260">
        <f>SUM(G432:G435)</f>
        <v>0</v>
      </c>
      <c r="H431" s="260">
        <f>SUM(H432:H435)</f>
        <v>246382</v>
      </c>
      <c r="I431" s="170"/>
      <c r="J431" s="17">
        <f>SUM(J432:J435)</f>
        <v>200941.02</v>
      </c>
      <c r="K431" s="18">
        <f>IF(H431&gt;0,J431/H431*100,"-")</f>
        <v>81.5566965119205</v>
      </c>
    </row>
    <row r="432" spans="1:11" ht="10.5" customHeight="1">
      <c r="A432" s="298"/>
      <c r="B432" s="15" t="s">
        <v>3</v>
      </c>
      <c r="C432" s="34" t="s">
        <v>114</v>
      </c>
      <c r="D432" s="298"/>
      <c r="E432" s="298"/>
      <c r="F432" s="19" t="s">
        <v>137</v>
      </c>
      <c r="G432" s="233">
        <v>0</v>
      </c>
      <c r="H432" s="234">
        <v>0</v>
      </c>
      <c r="I432" s="171"/>
      <c r="J432" s="20">
        <v>0</v>
      </c>
      <c r="K432" s="22" t="str">
        <f>IF(H432&gt;0,J432/H432*100,"-")</f>
        <v>-</v>
      </c>
    </row>
    <row r="433" spans="1:11" ht="10.5" customHeight="1">
      <c r="A433" s="298"/>
      <c r="B433" s="15" t="s">
        <v>4</v>
      </c>
      <c r="C433" s="23" t="s">
        <v>115</v>
      </c>
      <c r="D433" s="298"/>
      <c r="E433" s="298"/>
      <c r="F433" s="19" t="s">
        <v>33</v>
      </c>
      <c r="G433" s="233">
        <v>0</v>
      </c>
      <c r="H433" s="234">
        <v>246382</v>
      </c>
      <c r="I433" s="171"/>
      <c r="J433" s="21">
        <v>200941.02</v>
      </c>
      <c r="K433" s="22">
        <f>IF(H433&gt;0,J433/H433*100,"-")</f>
        <v>81.5566965119205</v>
      </c>
    </row>
    <row r="434" spans="1:11" ht="10.5" customHeight="1">
      <c r="A434" s="298"/>
      <c r="B434" s="15" t="s">
        <v>5</v>
      </c>
      <c r="C434" s="23" t="s">
        <v>172</v>
      </c>
      <c r="D434" s="298"/>
      <c r="E434" s="298"/>
      <c r="F434" s="19" t="s">
        <v>54</v>
      </c>
      <c r="G434" s="233">
        <v>0</v>
      </c>
      <c r="H434" s="234">
        <v>0</v>
      </c>
      <c r="I434" s="171"/>
      <c r="J434" s="21">
        <v>0</v>
      </c>
      <c r="K434" s="22" t="str">
        <f>IF(H434&gt;0,J434/H434*100,"-")</f>
        <v>-</v>
      </c>
    </row>
    <row r="435" spans="1:11" ht="10.5" customHeight="1">
      <c r="A435" s="298"/>
      <c r="B435" s="15"/>
      <c r="C435" s="23"/>
      <c r="D435" s="298"/>
      <c r="E435" s="298"/>
      <c r="F435" s="19" t="s">
        <v>55</v>
      </c>
      <c r="G435" s="233">
        <v>0</v>
      </c>
      <c r="H435" s="234">
        <v>0</v>
      </c>
      <c r="I435" s="171"/>
      <c r="J435" s="21">
        <v>0</v>
      </c>
      <c r="K435" s="22" t="str">
        <f>IF(H435&gt;0,J435/H435*100,"-")</f>
        <v>-</v>
      </c>
    </row>
    <row r="436" spans="1:11" ht="1.5" customHeight="1">
      <c r="A436" s="299"/>
      <c r="B436" s="27"/>
      <c r="C436" s="28"/>
      <c r="D436" s="299"/>
      <c r="E436" s="299"/>
      <c r="F436" s="29"/>
      <c r="G436" s="236"/>
      <c r="H436" s="237"/>
      <c r="I436" s="182"/>
      <c r="J436" s="30"/>
      <c r="K436" s="31"/>
    </row>
    <row r="437" spans="1:11" ht="1.5" customHeight="1">
      <c r="A437" s="297" t="s">
        <v>173</v>
      </c>
      <c r="B437" s="10"/>
      <c r="C437" s="32"/>
      <c r="D437" s="297">
        <v>801</v>
      </c>
      <c r="E437" s="297">
        <v>80130</v>
      </c>
      <c r="F437" s="12"/>
      <c r="G437" s="230"/>
      <c r="H437" s="231"/>
      <c r="I437" s="175"/>
      <c r="J437" s="33"/>
      <c r="K437" s="13"/>
    </row>
    <row r="438" spans="1:11" ht="10.5" customHeight="1">
      <c r="A438" s="298"/>
      <c r="B438" s="15" t="s">
        <v>2</v>
      </c>
      <c r="C438" s="34" t="s">
        <v>106</v>
      </c>
      <c r="D438" s="298"/>
      <c r="E438" s="298"/>
      <c r="F438" s="16" t="s">
        <v>102</v>
      </c>
      <c r="G438" s="260">
        <f>SUM(G439:G442)</f>
        <v>0</v>
      </c>
      <c r="H438" s="260">
        <f>SUM(H439:H442)</f>
        <v>5189</v>
      </c>
      <c r="I438" s="170"/>
      <c r="J438" s="17">
        <f>SUM(J439:J442)</f>
        <v>5079</v>
      </c>
      <c r="K438" s="18">
        <f>IF(H438&gt;0,J438/H438*100,"-")</f>
        <v>97.88013104644439</v>
      </c>
    </row>
    <row r="439" spans="1:11" ht="10.5" customHeight="1">
      <c r="A439" s="298"/>
      <c r="B439" s="15" t="s">
        <v>3</v>
      </c>
      <c r="C439" s="34" t="s">
        <v>114</v>
      </c>
      <c r="D439" s="298"/>
      <c r="E439" s="298"/>
      <c r="F439" s="19" t="s">
        <v>137</v>
      </c>
      <c r="G439" s="233">
        <v>0</v>
      </c>
      <c r="H439" s="234">
        <v>0</v>
      </c>
      <c r="I439" s="171"/>
      <c r="J439" s="20">
        <v>0</v>
      </c>
      <c r="K439" s="22" t="str">
        <f>IF(H439&gt;0,J439/H439*100,"-")</f>
        <v>-</v>
      </c>
    </row>
    <row r="440" spans="1:11" ht="10.5" customHeight="1">
      <c r="A440" s="298"/>
      <c r="B440" s="15" t="s">
        <v>4</v>
      </c>
      <c r="C440" s="23" t="s">
        <v>115</v>
      </c>
      <c r="D440" s="298"/>
      <c r="E440" s="298"/>
      <c r="F440" s="19" t="s">
        <v>33</v>
      </c>
      <c r="G440" s="233">
        <v>0</v>
      </c>
      <c r="H440" s="234">
        <v>5189</v>
      </c>
      <c r="I440" s="171"/>
      <c r="J440" s="21">
        <v>5079</v>
      </c>
      <c r="K440" s="22">
        <f>IF(H440&gt;0,J440/H440*100,"-")</f>
        <v>97.88013104644439</v>
      </c>
    </row>
    <row r="441" spans="1:11" ht="10.5" customHeight="1">
      <c r="A441" s="298"/>
      <c r="B441" s="15" t="s">
        <v>5</v>
      </c>
      <c r="C441" s="23" t="s">
        <v>174</v>
      </c>
      <c r="D441" s="298"/>
      <c r="E441" s="298"/>
      <c r="F441" s="19" t="s">
        <v>54</v>
      </c>
      <c r="G441" s="233">
        <v>0</v>
      </c>
      <c r="H441" s="234">
        <v>0</v>
      </c>
      <c r="I441" s="171"/>
      <c r="J441" s="21">
        <v>0</v>
      </c>
      <c r="K441" s="22" t="str">
        <f>IF(H441&gt;0,J441/H441*100,"-")</f>
        <v>-</v>
      </c>
    </row>
    <row r="442" spans="1:11" ht="10.5" customHeight="1">
      <c r="A442" s="298"/>
      <c r="B442" s="15"/>
      <c r="C442" s="23"/>
      <c r="D442" s="298"/>
      <c r="E442" s="298"/>
      <c r="F442" s="19" t="s">
        <v>55</v>
      </c>
      <c r="G442" s="233">
        <v>0</v>
      </c>
      <c r="H442" s="234">
        <v>0</v>
      </c>
      <c r="I442" s="171"/>
      <c r="J442" s="21">
        <v>0</v>
      </c>
      <c r="K442" s="22" t="str">
        <f>IF(H442&gt;0,J442/H442*100,"-")</f>
        <v>-</v>
      </c>
    </row>
    <row r="443" spans="1:11" ht="1.5" customHeight="1">
      <c r="A443" s="299"/>
      <c r="B443" s="27"/>
      <c r="C443" s="28"/>
      <c r="D443" s="299"/>
      <c r="E443" s="299"/>
      <c r="F443" s="29"/>
      <c r="G443" s="236"/>
      <c r="H443" s="237"/>
      <c r="I443" s="182"/>
      <c r="J443" s="30"/>
      <c r="K443" s="31"/>
    </row>
    <row r="444" spans="1:11" ht="1.5" customHeight="1">
      <c r="A444" s="297" t="s">
        <v>175</v>
      </c>
      <c r="B444" s="10"/>
      <c r="C444" s="32"/>
      <c r="D444" s="297">
        <v>801</v>
      </c>
      <c r="E444" s="297">
        <v>80130</v>
      </c>
      <c r="F444" s="12"/>
      <c r="G444" s="230"/>
      <c r="H444" s="231"/>
      <c r="I444" s="175"/>
      <c r="J444" s="33"/>
      <c r="K444" s="13"/>
    </row>
    <row r="445" spans="1:11" ht="10.5" customHeight="1">
      <c r="A445" s="298"/>
      <c r="B445" s="15" t="s">
        <v>2</v>
      </c>
      <c r="C445" s="34" t="s">
        <v>106</v>
      </c>
      <c r="D445" s="298"/>
      <c r="E445" s="298"/>
      <c r="F445" s="16" t="s">
        <v>102</v>
      </c>
      <c r="G445" s="260">
        <f>SUM(G446:G449)</f>
        <v>0</v>
      </c>
      <c r="H445" s="260">
        <f>SUM(H446:H449)</f>
        <v>110820</v>
      </c>
      <c r="I445" s="170"/>
      <c r="J445" s="17">
        <f>SUM(J446:J449)</f>
        <v>106708.64</v>
      </c>
      <c r="K445" s="18">
        <f>IF(H445&gt;0,J445/H445*100,"-")</f>
        <v>96.29005594658004</v>
      </c>
    </row>
    <row r="446" spans="1:11" ht="10.5" customHeight="1">
      <c r="A446" s="298"/>
      <c r="B446" s="15" t="s">
        <v>3</v>
      </c>
      <c r="C446" s="34" t="s">
        <v>114</v>
      </c>
      <c r="D446" s="298"/>
      <c r="E446" s="298"/>
      <c r="F446" s="19" t="s">
        <v>137</v>
      </c>
      <c r="G446" s="233">
        <v>0</v>
      </c>
      <c r="H446" s="234">
        <v>0</v>
      </c>
      <c r="I446" s="171"/>
      <c r="J446" s="20">
        <v>0</v>
      </c>
      <c r="K446" s="22" t="str">
        <f>IF(H446&gt;0,J446/H446*100,"-")</f>
        <v>-</v>
      </c>
    </row>
    <row r="447" spans="1:11" ht="10.5" customHeight="1">
      <c r="A447" s="298"/>
      <c r="B447" s="15" t="s">
        <v>4</v>
      </c>
      <c r="C447" s="23" t="s">
        <v>115</v>
      </c>
      <c r="D447" s="298"/>
      <c r="E447" s="298"/>
      <c r="F447" s="19" t="s">
        <v>33</v>
      </c>
      <c r="G447" s="233">
        <v>0</v>
      </c>
      <c r="H447" s="234">
        <v>110820</v>
      </c>
      <c r="I447" s="171"/>
      <c r="J447" s="21">
        <v>106708.64</v>
      </c>
      <c r="K447" s="22">
        <f>IF(H447&gt;0,J447/H447*100,"-")</f>
        <v>96.29005594658004</v>
      </c>
    </row>
    <row r="448" spans="1:11" ht="10.5" customHeight="1">
      <c r="A448" s="298"/>
      <c r="B448" s="15" t="s">
        <v>5</v>
      </c>
      <c r="C448" s="23" t="s">
        <v>176</v>
      </c>
      <c r="D448" s="298"/>
      <c r="E448" s="298"/>
      <c r="F448" s="19" t="s">
        <v>54</v>
      </c>
      <c r="G448" s="233">
        <v>0</v>
      </c>
      <c r="H448" s="234">
        <v>0</v>
      </c>
      <c r="I448" s="171"/>
      <c r="J448" s="21">
        <v>0</v>
      </c>
      <c r="K448" s="22" t="str">
        <f>IF(H448&gt;0,J448/H448*100,"-")</f>
        <v>-</v>
      </c>
    </row>
    <row r="449" spans="1:11" ht="10.5" customHeight="1">
      <c r="A449" s="298"/>
      <c r="B449" s="15"/>
      <c r="C449" s="23"/>
      <c r="D449" s="298"/>
      <c r="E449" s="298"/>
      <c r="F449" s="19" t="s">
        <v>55</v>
      </c>
      <c r="G449" s="233">
        <v>0</v>
      </c>
      <c r="H449" s="234">
        <v>0</v>
      </c>
      <c r="I449" s="171"/>
      <c r="J449" s="21">
        <v>0</v>
      </c>
      <c r="K449" s="22" t="str">
        <f>IF(H449&gt;0,J449/H449*100,"-")</f>
        <v>-</v>
      </c>
    </row>
    <row r="450" spans="1:11" ht="1.5" customHeight="1">
      <c r="A450" s="299"/>
      <c r="B450" s="27"/>
      <c r="C450" s="28"/>
      <c r="D450" s="299"/>
      <c r="E450" s="299"/>
      <c r="F450" s="29"/>
      <c r="G450" s="236"/>
      <c r="H450" s="237"/>
      <c r="I450" s="182"/>
      <c r="J450" s="30"/>
      <c r="K450" s="31"/>
    </row>
    <row r="451" spans="1:11" ht="1.5" customHeight="1">
      <c r="A451" s="297" t="s">
        <v>177</v>
      </c>
      <c r="B451" s="10"/>
      <c r="C451" s="32"/>
      <c r="D451" s="297">
        <v>801</v>
      </c>
      <c r="E451" s="297">
        <v>80130</v>
      </c>
      <c r="F451" s="12"/>
      <c r="G451" s="230"/>
      <c r="H451" s="231"/>
      <c r="I451" s="175"/>
      <c r="J451" s="33"/>
      <c r="K451" s="13"/>
    </row>
    <row r="452" spans="1:11" ht="10.5" customHeight="1">
      <c r="A452" s="298"/>
      <c r="B452" s="15" t="s">
        <v>2</v>
      </c>
      <c r="C452" s="34" t="s">
        <v>106</v>
      </c>
      <c r="D452" s="298"/>
      <c r="E452" s="298"/>
      <c r="F452" s="16" t="s">
        <v>102</v>
      </c>
      <c r="G452" s="260">
        <f>SUM(G453:G456)</f>
        <v>0</v>
      </c>
      <c r="H452" s="260">
        <f>SUM(H453:H456)</f>
        <v>346831</v>
      </c>
      <c r="I452" s="170"/>
      <c r="J452" s="17">
        <f>SUM(J453:J456)</f>
        <v>21689.2</v>
      </c>
      <c r="K452" s="18">
        <f>IF(H452&gt;0,J452/H452*100,"-")</f>
        <v>6.253535583612768</v>
      </c>
    </row>
    <row r="453" spans="1:11" ht="10.5" customHeight="1">
      <c r="A453" s="298"/>
      <c r="B453" s="15" t="s">
        <v>3</v>
      </c>
      <c r="C453" s="34" t="s">
        <v>114</v>
      </c>
      <c r="D453" s="298"/>
      <c r="E453" s="298"/>
      <c r="F453" s="19" t="s">
        <v>137</v>
      </c>
      <c r="G453" s="233">
        <v>0</v>
      </c>
      <c r="H453" s="234">
        <v>0</v>
      </c>
      <c r="I453" s="171"/>
      <c r="J453" s="20">
        <v>0</v>
      </c>
      <c r="K453" s="22" t="str">
        <f>IF(H453&gt;0,J453/H453*100,"-")</f>
        <v>-</v>
      </c>
    </row>
    <row r="454" spans="1:11" ht="10.5" customHeight="1">
      <c r="A454" s="298"/>
      <c r="B454" s="15" t="s">
        <v>4</v>
      </c>
      <c r="C454" s="23" t="s">
        <v>115</v>
      </c>
      <c r="D454" s="298"/>
      <c r="E454" s="298"/>
      <c r="F454" s="19" t="s">
        <v>33</v>
      </c>
      <c r="G454" s="233">
        <v>0</v>
      </c>
      <c r="H454" s="234">
        <v>346831</v>
      </c>
      <c r="I454" s="171"/>
      <c r="J454" s="21">
        <v>21689.2</v>
      </c>
      <c r="K454" s="22">
        <f>IF(H454&gt;0,J454/H454*100,"-")</f>
        <v>6.253535583612768</v>
      </c>
    </row>
    <row r="455" spans="1:11" ht="10.5" customHeight="1">
      <c r="A455" s="298"/>
      <c r="B455" s="15" t="s">
        <v>5</v>
      </c>
      <c r="C455" s="23" t="s">
        <v>178</v>
      </c>
      <c r="D455" s="298"/>
      <c r="E455" s="298"/>
      <c r="F455" s="19" t="s">
        <v>54</v>
      </c>
      <c r="G455" s="233">
        <v>0</v>
      </c>
      <c r="H455" s="234">
        <v>0</v>
      </c>
      <c r="I455" s="171"/>
      <c r="J455" s="21">
        <v>0</v>
      </c>
      <c r="K455" s="22" t="str">
        <f>IF(H455&gt;0,J455/H455*100,"-")</f>
        <v>-</v>
      </c>
    </row>
    <row r="456" spans="1:11" ht="10.5" customHeight="1">
      <c r="A456" s="298"/>
      <c r="B456" s="15"/>
      <c r="C456" s="23"/>
      <c r="D456" s="298"/>
      <c r="E456" s="298"/>
      <c r="F456" s="19" t="s">
        <v>55</v>
      </c>
      <c r="G456" s="233">
        <v>0</v>
      </c>
      <c r="H456" s="234">
        <v>0</v>
      </c>
      <c r="I456" s="171"/>
      <c r="J456" s="21">
        <v>0</v>
      </c>
      <c r="K456" s="22" t="str">
        <f>IF(H456&gt;0,J456/H456*100,"-")</f>
        <v>-</v>
      </c>
    </row>
    <row r="457" spans="1:11" ht="1.5" customHeight="1">
      <c r="A457" s="299"/>
      <c r="B457" s="27"/>
      <c r="C457" s="28"/>
      <c r="D457" s="299"/>
      <c r="E457" s="299"/>
      <c r="F457" s="29"/>
      <c r="G457" s="236"/>
      <c r="H457" s="237"/>
      <c r="I457" s="182"/>
      <c r="J457" s="30"/>
      <c r="K457" s="31"/>
    </row>
    <row r="458" spans="1:11" ht="1.5" customHeight="1">
      <c r="A458" s="297" t="s">
        <v>179</v>
      </c>
      <c r="B458" s="10"/>
      <c r="C458" s="32"/>
      <c r="D458" s="297">
        <v>801</v>
      </c>
      <c r="E458" s="297">
        <v>80130</v>
      </c>
      <c r="F458" s="12"/>
      <c r="G458" s="230"/>
      <c r="H458" s="231"/>
      <c r="I458" s="175"/>
      <c r="J458" s="33"/>
      <c r="K458" s="13"/>
    </row>
    <row r="459" spans="1:11" ht="10.5" customHeight="1">
      <c r="A459" s="298"/>
      <c r="B459" s="15" t="s">
        <v>2</v>
      </c>
      <c r="C459" s="34" t="s">
        <v>106</v>
      </c>
      <c r="D459" s="298"/>
      <c r="E459" s="298"/>
      <c r="F459" s="16" t="s">
        <v>102</v>
      </c>
      <c r="G459" s="260">
        <f>SUM(G460:G463)</f>
        <v>0</v>
      </c>
      <c r="H459" s="260">
        <f>SUM(H460:H463)</f>
        <v>30287</v>
      </c>
      <c r="I459" s="170"/>
      <c r="J459" s="17">
        <f>SUM(J460:J463)</f>
        <v>30285.55</v>
      </c>
      <c r="K459" s="18">
        <f>IF(H459&gt;0,J459/H459*100,"-")</f>
        <v>99.99521246739525</v>
      </c>
    </row>
    <row r="460" spans="1:11" ht="10.5" customHeight="1">
      <c r="A460" s="298"/>
      <c r="B460" s="15" t="s">
        <v>3</v>
      </c>
      <c r="C460" s="34" t="s">
        <v>114</v>
      </c>
      <c r="D460" s="298"/>
      <c r="E460" s="298"/>
      <c r="F460" s="19" t="s">
        <v>137</v>
      </c>
      <c r="G460" s="233">
        <v>0</v>
      </c>
      <c r="H460" s="234">
        <v>0</v>
      </c>
      <c r="I460" s="171"/>
      <c r="J460" s="20">
        <v>0</v>
      </c>
      <c r="K460" s="22" t="str">
        <f>IF(H460&gt;0,J460/H460*100,"-")</f>
        <v>-</v>
      </c>
    </row>
    <row r="461" spans="1:11" ht="10.5" customHeight="1">
      <c r="A461" s="298"/>
      <c r="B461" s="15" t="s">
        <v>4</v>
      </c>
      <c r="C461" s="23" t="s">
        <v>119</v>
      </c>
      <c r="D461" s="298"/>
      <c r="E461" s="298"/>
      <c r="F461" s="19" t="s">
        <v>33</v>
      </c>
      <c r="G461" s="233">
        <v>0</v>
      </c>
      <c r="H461" s="234">
        <v>30287</v>
      </c>
      <c r="I461" s="171"/>
      <c r="J461" s="21">
        <v>30285.55</v>
      </c>
      <c r="K461" s="22">
        <f>IF(H461&gt;0,J461/H461*100,"-")</f>
        <v>99.99521246739525</v>
      </c>
    </row>
    <row r="462" spans="1:11" ht="10.5" customHeight="1">
      <c r="A462" s="298"/>
      <c r="B462" s="15" t="s">
        <v>5</v>
      </c>
      <c r="C462" s="23" t="s">
        <v>118</v>
      </c>
      <c r="D462" s="298"/>
      <c r="E462" s="298"/>
      <c r="F462" s="19" t="s">
        <v>54</v>
      </c>
      <c r="G462" s="233">
        <v>0</v>
      </c>
      <c r="H462" s="234">
        <v>0</v>
      </c>
      <c r="I462" s="171"/>
      <c r="J462" s="21">
        <v>0</v>
      </c>
      <c r="K462" s="22" t="str">
        <f>IF(H462&gt;0,J462/H462*100,"-")</f>
        <v>-</v>
      </c>
    </row>
    <row r="463" spans="1:11" ht="10.5" customHeight="1">
      <c r="A463" s="298"/>
      <c r="B463" s="15"/>
      <c r="C463" s="23"/>
      <c r="D463" s="298"/>
      <c r="E463" s="298"/>
      <c r="F463" s="19" t="s">
        <v>55</v>
      </c>
      <c r="G463" s="233">
        <v>0</v>
      </c>
      <c r="H463" s="234">
        <v>0</v>
      </c>
      <c r="I463" s="171"/>
      <c r="J463" s="21">
        <v>0</v>
      </c>
      <c r="K463" s="22" t="str">
        <f>IF(H463&gt;0,J463/H463*100,"-")</f>
        <v>-</v>
      </c>
    </row>
    <row r="464" spans="1:11" ht="1.5" customHeight="1">
      <c r="A464" s="299"/>
      <c r="B464" s="27"/>
      <c r="C464" s="28"/>
      <c r="D464" s="299"/>
      <c r="E464" s="299"/>
      <c r="F464" s="29"/>
      <c r="G464" s="236"/>
      <c r="H464" s="237"/>
      <c r="I464" s="182"/>
      <c r="J464" s="30"/>
      <c r="K464" s="31"/>
    </row>
    <row r="465" spans="1:11" ht="1.5" customHeight="1">
      <c r="A465" s="297" t="s">
        <v>180</v>
      </c>
      <c r="B465" s="10"/>
      <c r="C465" s="32"/>
      <c r="D465" s="297">
        <v>801</v>
      </c>
      <c r="E465" s="297">
        <v>80110</v>
      </c>
      <c r="F465" s="12"/>
      <c r="G465" s="230"/>
      <c r="H465" s="231"/>
      <c r="I465" s="175"/>
      <c r="J465" s="33"/>
      <c r="K465" s="13"/>
    </row>
    <row r="466" spans="1:11" ht="10.5" customHeight="1">
      <c r="A466" s="298"/>
      <c r="B466" s="15" t="s">
        <v>2</v>
      </c>
      <c r="C466" s="34" t="s">
        <v>120</v>
      </c>
      <c r="D466" s="298"/>
      <c r="E466" s="298"/>
      <c r="F466" s="16" t="s">
        <v>102</v>
      </c>
      <c r="G466" s="260">
        <f>SUM(G467:G470)</f>
        <v>0</v>
      </c>
      <c r="H466" s="260">
        <f>SUM(H467:H470)</f>
        <v>9320</v>
      </c>
      <c r="I466" s="170"/>
      <c r="J466" s="17">
        <f>SUM(J467:J470)</f>
        <v>8382.87</v>
      </c>
      <c r="K466" s="18">
        <f>IF(H466&gt;0,J466/H466*100,"-")</f>
        <v>89.94495708154507</v>
      </c>
    </row>
    <row r="467" spans="1:11" ht="10.5" customHeight="1">
      <c r="A467" s="298"/>
      <c r="B467" s="15" t="s">
        <v>3</v>
      </c>
      <c r="C467" s="34" t="s">
        <v>23</v>
      </c>
      <c r="D467" s="298"/>
      <c r="E467" s="298"/>
      <c r="F467" s="19" t="s">
        <v>137</v>
      </c>
      <c r="G467" s="233">
        <v>0</v>
      </c>
      <c r="H467" s="234">
        <v>0</v>
      </c>
      <c r="I467" s="171"/>
      <c r="J467" s="20">
        <v>0</v>
      </c>
      <c r="K467" s="22" t="str">
        <f>IF(H467&gt;0,J467/H467*100,"-")</f>
        <v>-</v>
      </c>
    </row>
    <row r="468" spans="1:11" ht="10.5" customHeight="1">
      <c r="A468" s="298"/>
      <c r="B468" s="15" t="s">
        <v>4</v>
      </c>
      <c r="C468" s="23" t="s">
        <v>23</v>
      </c>
      <c r="D468" s="298"/>
      <c r="E468" s="298"/>
      <c r="F468" s="19" t="s">
        <v>33</v>
      </c>
      <c r="G468" s="233">
        <v>0</v>
      </c>
      <c r="H468" s="234">
        <v>9320</v>
      </c>
      <c r="I468" s="171"/>
      <c r="J468" s="21">
        <v>8382.87</v>
      </c>
      <c r="K468" s="22">
        <f>IF(H468&gt;0,J468/H468*100,"-")</f>
        <v>89.94495708154507</v>
      </c>
    </row>
    <row r="469" spans="1:11" ht="10.5" customHeight="1">
      <c r="A469" s="298"/>
      <c r="B469" s="15" t="s">
        <v>5</v>
      </c>
      <c r="C469" s="23" t="s">
        <v>121</v>
      </c>
      <c r="D469" s="298"/>
      <c r="E469" s="298"/>
      <c r="F469" s="19" t="s">
        <v>54</v>
      </c>
      <c r="G469" s="233">
        <v>0</v>
      </c>
      <c r="H469" s="234">
        <v>0</v>
      </c>
      <c r="I469" s="171"/>
      <c r="J469" s="21">
        <v>0</v>
      </c>
      <c r="K469" s="22" t="str">
        <f>IF(H469&gt;0,J469/H469*100,"-")</f>
        <v>-</v>
      </c>
    </row>
    <row r="470" spans="1:11" ht="10.5" customHeight="1">
      <c r="A470" s="298"/>
      <c r="B470" s="15"/>
      <c r="C470" s="23"/>
      <c r="D470" s="298"/>
      <c r="E470" s="298"/>
      <c r="F470" s="19" t="s">
        <v>55</v>
      </c>
      <c r="G470" s="233">
        <v>0</v>
      </c>
      <c r="H470" s="234">
        <v>0</v>
      </c>
      <c r="I470" s="171"/>
      <c r="J470" s="21">
        <v>0</v>
      </c>
      <c r="K470" s="22" t="str">
        <f>IF(H470&gt;0,J470/H470*100,"-")</f>
        <v>-</v>
      </c>
    </row>
    <row r="471" spans="1:11" ht="1.5" customHeight="1">
      <c r="A471" s="299"/>
      <c r="B471" s="27"/>
      <c r="C471" s="28"/>
      <c r="D471" s="299"/>
      <c r="E471" s="299"/>
      <c r="F471" s="29"/>
      <c r="G471" s="236"/>
      <c r="H471" s="237"/>
      <c r="I471" s="182"/>
      <c r="J471" s="30"/>
      <c r="K471" s="31"/>
    </row>
    <row r="472" spans="1:13" s="103" customFormat="1" ht="1.5" customHeight="1">
      <c r="A472" s="97"/>
      <c r="B472" s="98"/>
      <c r="C472" s="196"/>
      <c r="D472" s="99"/>
      <c r="E472" s="99"/>
      <c r="F472" s="97"/>
      <c r="G472" s="222"/>
      <c r="H472" s="223"/>
      <c r="I472" s="165"/>
      <c r="J472" s="100"/>
      <c r="K472" s="101"/>
      <c r="L472" s="102"/>
      <c r="M472" s="102"/>
    </row>
    <row r="473" spans="1:13" s="110" customFormat="1" ht="10.5" customHeight="1">
      <c r="A473" s="104" t="s">
        <v>34</v>
      </c>
      <c r="B473" s="305" t="s">
        <v>122</v>
      </c>
      <c r="C473" s="306"/>
      <c r="D473" s="105"/>
      <c r="E473" s="105"/>
      <c r="F473" s="106"/>
      <c r="G473" s="224">
        <f>SUM(G474:G477)</f>
        <v>448775</v>
      </c>
      <c r="H473" s="225">
        <f>SUM(H474:H477)</f>
        <v>452214</v>
      </c>
      <c r="I473" s="166"/>
      <c r="J473" s="107">
        <f>SUM(J474:J477)</f>
        <v>446239.31000000006</v>
      </c>
      <c r="K473" s="108">
        <f>IF(H473&gt;0,J473/H473*100,"-")</f>
        <v>98.67879145714198</v>
      </c>
      <c r="L473" s="109"/>
      <c r="M473" s="109"/>
    </row>
    <row r="474" spans="1:13" s="110" customFormat="1" ht="10.5" customHeight="1">
      <c r="A474" s="106"/>
      <c r="B474" s="111"/>
      <c r="C474" s="197"/>
      <c r="D474" s="105"/>
      <c r="E474" s="105"/>
      <c r="F474" s="112" t="s">
        <v>137</v>
      </c>
      <c r="G474" s="226">
        <f>G481+G488+G495</f>
        <v>0</v>
      </c>
      <c r="H474" s="227">
        <f>H481+H488+H495</f>
        <v>0</v>
      </c>
      <c r="I474" s="167"/>
      <c r="J474" s="113">
        <f>J481+J488+J495</f>
        <v>0</v>
      </c>
      <c r="K474" s="114" t="str">
        <f>IF(H474&gt;0,J474/H474*100,"-")</f>
        <v>-</v>
      </c>
      <c r="L474" s="109"/>
      <c r="M474" s="109"/>
    </row>
    <row r="475" spans="1:13" s="110" customFormat="1" ht="10.5" customHeight="1">
      <c r="A475" s="106"/>
      <c r="B475" s="111"/>
      <c r="C475" s="197"/>
      <c r="D475" s="105"/>
      <c r="E475" s="105"/>
      <c r="F475" s="112" t="s">
        <v>33</v>
      </c>
      <c r="G475" s="226">
        <f>G482+G489+G496</f>
        <v>381456</v>
      </c>
      <c r="H475" s="227">
        <f aca="true" t="shared" si="9" ref="H475:J477">H482+H489+H496</f>
        <v>384379</v>
      </c>
      <c r="I475" s="167"/>
      <c r="J475" s="113">
        <f t="shared" si="9"/>
        <v>379302.9</v>
      </c>
      <c r="K475" s="114">
        <f>IF(H475&gt;0,J475/H475*100,"-")</f>
        <v>98.67940236069089</v>
      </c>
      <c r="L475" s="109"/>
      <c r="M475" s="109"/>
    </row>
    <row r="476" spans="1:13" s="110" customFormat="1" ht="10.5" customHeight="1">
      <c r="A476" s="106"/>
      <c r="B476" s="111"/>
      <c r="C476" s="197"/>
      <c r="D476" s="105"/>
      <c r="E476" s="105"/>
      <c r="F476" s="112" t="s">
        <v>54</v>
      </c>
      <c r="G476" s="226">
        <f>G483+G490+G497</f>
        <v>0</v>
      </c>
      <c r="H476" s="227">
        <f t="shared" si="9"/>
        <v>0</v>
      </c>
      <c r="I476" s="167"/>
      <c r="J476" s="113">
        <f t="shared" si="9"/>
        <v>0</v>
      </c>
      <c r="K476" s="114" t="str">
        <f>IF(H476&gt;0,J476/H476*100,"-")</f>
        <v>-</v>
      </c>
      <c r="L476" s="109"/>
      <c r="M476" s="109"/>
    </row>
    <row r="477" spans="1:13" s="110" customFormat="1" ht="10.5" customHeight="1">
      <c r="A477" s="106"/>
      <c r="B477" s="111"/>
      <c r="C477" s="197"/>
      <c r="D477" s="105"/>
      <c r="E477" s="105"/>
      <c r="F477" s="112" t="s">
        <v>55</v>
      </c>
      <c r="G477" s="226">
        <f>G484+G491+G498</f>
        <v>67319</v>
      </c>
      <c r="H477" s="227">
        <f t="shared" si="9"/>
        <v>67835</v>
      </c>
      <c r="I477" s="167"/>
      <c r="J477" s="113">
        <f t="shared" si="9"/>
        <v>66936.41</v>
      </c>
      <c r="K477" s="114">
        <f>IF(H477&gt;0,J477/H477*100,"-")</f>
        <v>98.67532984447557</v>
      </c>
      <c r="L477" s="109"/>
      <c r="M477" s="109"/>
    </row>
    <row r="478" spans="1:13" s="103" customFormat="1" ht="1.5" customHeight="1">
      <c r="A478" s="115"/>
      <c r="B478" s="116"/>
      <c r="C478" s="198"/>
      <c r="D478" s="117"/>
      <c r="E478" s="117"/>
      <c r="F478" s="115"/>
      <c r="G478" s="228"/>
      <c r="H478" s="229"/>
      <c r="I478" s="168"/>
      <c r="J478" s="118"/>
      <c r="K478" s="119"/>
      <c r="L478" s="102"/>
      <c r="M478" s="102"/>
    </row>
    <row r="479" spans="1:11" ht="1.5" customHeight="1">
      <c r="A479" s="297" t="s">
        <v>20</v>
      </c>
      <c r="B479" s="10"/>
      <c r="C479" s="32"/>
      <c r="D479" s="297">
        <v>150</v>
      </c>
      <c r="E479" s="297">
        <v>15011</v>
      </c>
      <c r="F479" s="10"/>
      <c r="G479" s="230"/>
      <c r="H479" s="231"/>
      <c r="I479" s="169"/>
      <c r="J479" s="120"/>
      <c r="K479" s="13"/>
    </row>
    <row r="480" spans="1:11" ht="10.5" customHeight="1">
      <c r="A480" s="298"/>
      <c r="B480" s="15" t="s">
        <v>2</v>
      </c>
      <c r="C480" s="23" t="s">
        <v>28</v>
      </c>
      <c r="D480" s="298"/>
      <c r="E480" s="298"/>
      <c r="F480" s="16" t="s">
        <v>102</v>
      </c>
      <c r="G480" s="260">
        <f>SUM(G481:G484)</f>
        <v>66270</v>
      </c>
      <c r="H480" s="232">
        <f>SUM(H481:H484)</f>
        <v>67209</v>
      </c>
      <c r="I480" s="170"/>
      <c r="J480" s="121">
        <f>SUM(J481:J484)</f>
        <v>65980.42</v>
      </c>
      <c r="K480" s="122">
        <f>IF(H480&gt;0,J480/H480*100,"-")</f>
        <v>98.1720007737059</v>
      </c>
    </row>
    <row r="481" spans="1:11" ht="10.5" customHeight="1">
      <c r="A481" s="298"/>
      <c r="B481" s="15" t="s">
        <v>3</v>
      </c>
      <c r="C481" s="23" t="s">
        <v>35</v>
      </c>
      <c r="D481" s="298"/>
      <c r="E481" s="298"/>
      <c r="F481" s="19" t="s">
        <v>137</v>
      </c>
      <c r="G481" s="233">
        <v>0</v>
      </c>
      <c r="H481" s="234">
        <v>0</v>
      </c>
      <c r="I481" s="171"/>
      <c r="J481" s="20">
        <v>0</v>
      </c>
      <c r="K481" s="22" t="str">
        <f>IF(H481&gt;0,J481/H481*100,"-")</f>
        <v>-</v>
      </c>
    </row>
    <row r="482" spans="1:11" ht="10.5" customHeight="1">
      <c r="A482" s="298"/>
      <c r="B482" s="15" t="s">
        <v>4</v>
      </c>
      <c r="C482" s="23" t="s">
        <v>128</v>
      </c>
      <c r="D482" s="298"/>
      <c r="E482" s="298"/>
      <c r="F482" s="19" t="s">
        <v>33</v>
      </c>
      <c r="G482" s="284">
        <v>56328</v>
      </c>
      <c r="H482" s="235">
        <v>57126</v>
      </c>
      <c r="I482" s="171"/>
      <c r="J482" s="21">
        <v>56083.93</v>
      </c>
      <c r="K482" s="22">
        <f>IF(H482&gt;0,J482/H482*100,"-")</f>
        <v>98.17583937261493</v>
      </c>
    </row>
    <row r="483" spans="1:11" ht="10.5" customHeight="1">
      <c r="A483" s="298"/>
      <c r="B483" s="15" t="s">
        <v>5</v>
      </c>
      <c r="C483" s="23" t="s">
        <v>26</v>
      </c>
      <c r="D483" s="298"/>
      <c r="E483" s="298"/>
      <c r="F483" s="19" t="s">
        <v>54</v>
      </c>
      <c r="G483" s="284">
        <v>0</v>
      </c>
      <c r="H483" s="235">
        <v>0</v>
      </c>
      <c r="I483" s="172"/>
      <c r="J483" s="20">
        <v>0</v>
      </c>
      <c r="K483" s="22" t="str">
        <f>IF(H483&gt;0,J483/H483*100,"-")</f>
        <v>-</v>
      </c>
    </row>
    <row r="484" spans="1:11" ht="10.5" customHeight="1">
      <c r="A484" s="298"/>
      <c r="C484" s="52"/>
      <c r="D484" s="298"/>
      <c r="E484" s="298"/>
      <c r="F484" s="19" t="s">
        <v>55</v>
      </c>
      <c r="G484" s="284">
        <v>9942</v>
      </c>
      <c r="H484" s="235">
        <v>10083</v>
      </c>
      <c r="I484" s="171"/>
      <c r="J484" s="20">
        <v>9896.49</v>
      </c>
      <c r="K484" s="22">
        <f>IF(H484&gt;0,J484/H484*100,"-")</f>
        <v>98.15025290092234</v>
      </c>
    </row>
    <row r="485" spans="1:11" ht="1.5" customHeight="1">
      <c r="A485" s="299"/>
      <c r="B485" s="27"/>
      <c r="C485" s="28"/>
      <c r="D485" s="299"/>
      <c r="E485" s="299"/>
      <c r="F485" s="27"/>
      <c r="G485" s="285"/>
      <c r="H485" s="288"/>
      <c r="I485" s="173"/>
      <c r="J485" s="123"/>
      <c r="K485" s="31"/>
    </row>
    <row r="486" spans="1:11" ht="1.5" customHeight="1">
      <c r="A486" s="297" t="s">
        <v>24</v>
      </c>
      <c r="B486" s="10"/>
      <c r="C486" s="32"/>
      <c r="D486" s="297">
        <v>150</v>
      </c>
      <c r="E486" s="297">
        <v>15013</v>
      </c>
      <c r="F486" s="10"/>
      <c r="G486" s="286"/>
      <c r="H486" s="290"/>
      <c r="I486" s="169"/>
      <c r="J486" s="120"/>
      <c r="K486" s="13"/>
    </row>
    <row r="487" spans="1:14" ht="10.5" customHeight="1">
      <c r="A487" s="298"/>
      <c r="B487" s="15" t="s">
        <v>2</v>
      </c>
      <c r="C487" s="23" t="s">
        <v>28</v>
      </c>
      <c r="D487" s="298"/>
      <c r="E487" s="298"/>
      <c r="F487" s="16" t="s">
        <v>102</v>
      </c>
      <c r="G487" s="287">
        <f>SUM(G488:G491)</f>
        <v>51506</v>
      </c>
      <c r="H487" s="292">
        <f>SUM(H488:H491)</f>
        <v>54006</v>
      </c>
      <c r="I487" s="170"/>
      <c r="J487" s="121">
        <f>SUM(J488:J491)</f>
        <v>53858.78999999999</v>
      </c>
      <c r="K487" s="122">
        <f>IF(H487&gt;0,J487/H487*100,"-")</f>
        <v>99.72741917564714</v>
      </c>
      <c r="M487" s="186"/>
      <c r="N487" s="54"/>
    </row>
    <row r="488" spans="1:11" ht="10.5" customHeight="1">
      <c r="A488" s="298"/>
      <c r="B488" s="15" t="s">
        <v>3</v>
      </c>
      <c r="C488" s="124" t="s">
        <v>60</v>
      </c>
      <c r="D488" s="298"/>
      <c r="E488" s="298"/>
      <c r="F488" s="19" t="s">
        <v>137</v>
      </c>
      <c r="G488" s="284">
        <v>0</v>
      </c>
      <c r="H488" s="235">
        <v>0</v>
      </c>
      <c r="I488" s="171"/>
      <c r="J488" s="21">
        <v>0</v>
      </c>
      <c r="K488" s="22" t="str">
        <f>IF(H488&gt;0,J488/H488*100,"-")</f>
        <v>-</v>
      </c>
    </row>
    <row r="489" spans="1:14" ht="10.5" customHeight="1">
      <c r="A489" s="298"/>
      <c r="B489" s="15" t="s">
        <v>4</v>
      </c>
      <c r="C489" s="124" t="s">
        <v>59</v>
      </c>
      <c r="D489" s="298"/>
      <c r="E489" s="298"/>
      <c r="F489" s="19" t="s">
        <v>33</v>
      </c>
      <c r="G489" s="284">
        <v>43779</v>
      </c>
      <c r="H489" s="235">
        <v>45904</v>
      </c>
      <c r="I489" s="171"/>
      <c r="J489" s="21">
        <v>45778.88</v>
      </c>
      <c r="K489" s="22">
        <f>IF(H489&gt;0,J489/H489*100,"-")</f>
        <v>99.72743116068315</v>
      </c>
      <c r="N489" s="54"/>
    </row>
    <row r="490" spans="1:11" ht="10.5" customHeight="1">
      <c r="A490" s="298"/>
      <c r="B490" s="15" t="s">
        <v>5</v>
      </c>
      <c r="C490" s="23" t="s">
        <v>49</v>
      </c>
      <c r="D490" s="298"/>
      <c r="E490" s="298"/>
      <c r="F490" s="19" t="s">
        <v>54</v>
      </c>
      <c r="G490" s="284">
        <v>0</v>
      </c>
      <c r="H490" s="235">
        <v>0</v>
      </c>
      <c r="I490" s="172"/>
      <c r="J490" s="21">
        <v>0</v>
      </c>
      <c r="K490" s="22" t="str">
        <f>IF(H490&gt;0,J490/H490*100,"-")</f>
        <v>-</v>
      </c>
    </row>
    <row r="491" spans="1:14" ht="10.5" customHeight="1">
      <c r="A491" s="298"/>
      <c r="B491" s="15"/>
      <c r="C491" s="23"/>
      <c r="D491" s="298"/>
      <c r="E491" s="298"/>
      <c r="F491" s="19" t="s">
        <v>55</v>
      </c>
      <c r="G491" s="284">
        <v>7727</v>
      </c>
      <c r="H491" s="235">
        <v>8102</v>
      </c>
      <c r="I491" s="172"/>
      <c r="J491" s="21">
        <v>8079.91</v>
      </c>
      <c r="K491" s="22">
        <f>IF(H491&gt;0,J491/H491*100,"-")</f>
        <v>99.72735127129104</v>
      </c>
      <c r="N491" s="54"/>
    </row>
    <row r="492" spans="1:11" ht="1.5" customHeight="1">
      <c r="A492" s="299"/>
      <c r="B492" s="27"/>
      <c r="C492" s="28"/>
      <c r="D492" s="299"/>
      <c r="E492" s="299"/>
      <c r="F492" s="27"/>
      <c r="G492" s="236"/>
      <c r="H492" s="237"/>
      <c r="I492" s="173"/>
      <c r="J492" s="149"/>
      <c r="K492" s="31"/>
    </row>
    <row r="493" spans="1:11" ht="1.5" customHeight="1">
      <c r="A493" s="297" t="s">
        <v>25</v>
      </c>
      <c r="B493" s="10"/>
      <c r="C493" s="32"/>
      <c r="D493" s="297">
        <v>150</v>
      </c>
      <c r="E493" s="297">
        <v>15013</v>
      </c>
      <c r="F493" s="10"/>
      <c r="G493" s="230"/>
      <c r="H493" s="231"/>
      <c r="I493" s="169"/>
      <c r="J493" s="150"/>
      <c r="K493" s="13"/>
    </row>
    <row r="494" spans="1:11" ht="10.5" customHeight="1">
      <c r="A494" s="298"/>
      <c r="B494" s="15" t="s">
        <v>2</v>
      </c>
      <c r="C494" s="23" t="s">
        <v>28</v>
      </c>
      <c r="D494" s="298"/>
      <c r="E494" s="298"/>
      <c r="F494" s="16" t="s">
        <v>102</v>
      </c>
      <c r="G494" s="260">
        <f>SUM(G495:G498)</f>
        <v>330999</v>
      </c>
      <c r="H494" s="232">
        <f>SUM(H495:H498)</f>
        <v>330999</v>
      </c>
      <c r="I494" s="170"/>
      <c r="J494" s="151">
        <f>SUM(J495:J498)</f>
        <v>326400.10000000003</v>
      </c>
      <c r="K494" s="122">
        <f>IF(H494&gt;0,J494/H494*100,"-")</f>
        <v>98.61060003202428</v>
      </c>
    </row>
    <row r="495" spans="1:11" ht="10.5" customHeight="1">
      <c r="A495" s="298"/>
      <c r="B495" s="15" t="s">
        <v>3</v>
      </c>
      <c r="C495" s="124" t="s">
        <v>60</v>
      </c>
      <c r="D495" s="298"/>
      <c r="E495" s="298"/>
      <c r="F495" s="19" t="s">
        <v>137</v>
      </c>
      <c r="G495" s="233">
        <v>0</v>
      </c>
      <c r="H495" s="234">
        <v>0</v>
      </c>
      <c r="I495" s="171"/>
      <c r="J495" s="21">
        <v>0</v>
      </c>
      <c r="K495" s="22" t="str">
        <f>IF(H495&gt;0,J495/H495*100,"-")</f>
        <v>-</v>
      </c>
    </row>
    <row r="496" spans="1:11" ht="10.5" customHeight="1">
      <c r="A496" s="298"/>
      <c r="B496" s="15" t="s">
        <v>4</v>
      </c>
      <c r="C496" s="124" t="s">
        <v>59</v>
      </c>
      <c r="D496" s="298"/>
      <c r="E496" s="298"/>
      <c r="F496" s="19" t="s">
        <v>33</v>
      </c>
      <c r="G496" s="233">
        <v>281349</v>
      </c>
      <c r="H496" s="234">
        <v>281349</v>
      </c>
      <c r="I496" s="171"/>
      <c r="J496" s="21">
        <v>277440.09</v>
      </c>
      <c r="K496" s="22">
        <f>IF(H496&gt;0,J496/H496*100,"-")</f>
        <v>98.61065438299053</v>
      </c>
    </row>
    <row r="497" spans="1:11" ht="10.5" customHeight="1">
      <c r="A497" s="298"/>
      <c r="B497" s="15" t="s">
        <v>5</v>
      </c>
      <c r="C497" s="23" t="s">
        <v>181</v>
      </c>
      <c r="D497" s="298"/>
      <c r="E497" s="298"/>
      <c r="F497" s="19" t="s">
        <v>54</v>
      </c>
      <c r="G497" s="233">
        <v>0</v>
      </c>
      <c r="H497" s="235">
        <v>0</v>
      </c>
      <c r="I497" s="172"/>
      <c r="J497" s="21">
        <v>0</v>
      </c>
      <c r="K497" s="22" t="str">
        <f>IF(H497&gt;0,J497/H497*100,"-")</f>
        <v>-</v>
      </c>
    </row>
    <row r="498" spans="1:11" ht="10.5" customHeight="1">
      <c r="A498" s="298"/>
      <c r="B498" s="15"/>
      <c r="C498" s="23"/>
      <c r="D498" s="298"/>
      <c r="E498" s="298"/>
      <c r="F498" s="19" t="s">
        <v>55</v>
      </c>
      <c r="G498" s="233">
        <v>49650</v>
      </c>
      <c r="H498" s="235">
        <v>49650</v>
      </c>
      <c r="I498" s="172"/>
      <c r="J498" s="21">
        <v>48960.01</v>
      </c>
      <c r="K498" s="22">
        <f>IF(H498&gt;0,J498/H498*100,"-")</f>
        <v>98.61029204431017</v>
      </c>
    </row>
    <row r="499" spans="1:11" ht="12">
      <c r="A499" s="299"/>
      <c r="B499" s="27"/>
      <c r="C499" s="28"/>
      <c r="D499" s="299"/>
      <c r="E499" s="299"/>
      <c r="F499" s="27"/>
      <c r="G499" s="236"/>
      <c r="H499" s="237"/>
      <c r="I499" s="173"/>
      <c r="J499" s="123"/>
      <c r="K499" s="31"/>
    </row>
    <row r="500" spans="1:11" ht="1.5" customHeight="1">
      <c r="A500" s="80"/>
      <c r="B500" s="79"/>
      <c r="C500" s="143"/>
      <c r="D500" s="80"/>
      <c r="E500" s="80"/>
      <c r="F500" s="78"/>
      <c r="G500" s="214"/>
      <c r="H500" s="215"/>
      <c r="I500" s="161"/>
      <c r="J500" s="81"/>
      <c r="K500" s="82"/>
    </row>
    <row r="501" spans="1:13" s="68" customFormat="1" ht="10.5" customHeight="1">
      <c r="A501" s="83" t="s">
        <v>46</v>
      </c>
      <c r="B501" s="311" t="s">
        <v>124</v>
      </c>
      <c r="C501" s="312"/>
      <c r="D501" s="84"/>
      <c r="E501" s="84"/>
      <c r="F501" s="85"/>
      <c r="G501" s="216">
        <f>SUM(G502:G505)</f>
        <v>249807961</v>
      </c>
      <c r="H501" s="217">
        <f>SUM(H502:H505)</f>
        <v>107355611</v>
      </c>
      <c r="I501" s="162"/>
      <c r="J501" s="86">
        <f>SUM(J502:J505)</f>
        <v>104742225.06000002</v>
      </c>
      <c r="K501" s="87">
        <f>IF(H501&gt;0,J501/H501*100,"-")</f>
        <v>97.56567363768254</v>
      </c>
      <c r="L501" s="67"/>
      <c r="M501" s="67"/>
    </row>
    <row r="502" spans="1:13" s="68" customFormat="1" ht="10.5" customHeight="1">
      <c r="A502" s="85"/>
      <c r="B502" s="88"/>
      <c r="C502" s="194"/>
      <c r="D502" s="84"/>
      <c r="E502" s="84"/>
      <c r="F502" s="89" t="s">
        <v>137</v>
      </c>
      <c r="G502" s="218">
        <f aca="true" t="shared" si="10" ref="G502:H505">G509+G523+G684+G707+G730+G797+G818</f>
        <v>20817582</v>
      </c>
      <c r="H502" s="219">
        <f t="shared" si="10"/>
        <v>3813639</v>
      </c>
      <c r="I502" s="163"/>
      <c r="J502" s="90">
        <f>J509+J523+J684+J707+J730+J797+J818</f>
        <v>3504314.18</v>
      </c>
      <c r="K502" s="91">
        <f>IF(H502&gt;0,J502/H502*100,"-")</f>
        <v>91.88898529724497</v>
      </c>
      <c r="L502" s="67"/>
      <c r="M502" s="67"/>
    </row>
    <row r="503" spans="1:13" s="68" customFormat="1" ht="10.5" customHeight="1">
      <c r="A503" s="85"/>
      <c r="B503" s="88"/>
      <c r="C503" s="194"/>
      <c r="D503" s="84"/>
      <c r="E503" s="84"/>
      <c r="F503" s="89" t="s">
        <v>33</v>
      </c>
      <c r="G503" s="218">
        <f t="shared" si="10"/>
        <v>158170822</v>
      </c>
      <c r="H503" s="219">
        <f t="shared" si="10"/>
        <v>73343598</v>
      </c>
      <c r="I503" s="163"/>
      <c r="J503" s="90">
        <f>J510+J524+J685+J708+J731+J798+J819</f>
        <v>71500206.21000001</v>
      </c>
      <c r="K503" s="91">
        <f>IF(H503&gt;0,J503/H503*100,"-")</f>
        <v>97.48663572517945</v>
      </c>
      <c r="L503" s="67"/>
      <c r="M503" s="67"/>
    </row>
    <row r="504" spans="1:13" s="68" customFormat="1" ht="10.5" customHeight="1">
      <c r="A504" s="85"/>
      <c r="B504" s="88"/>
      <c r="C504" s="194"/>
      <c r="D504" s="84"/>
      <c r="E504" s="84"/>
      <c r="F504" s="89" t="s">
        <v>54</v>
      </c>
      <c r="G504" s="218">
        <f t="shared" si="10"/>
        <v>70815657</v>
      </c>
      <c r="H504" s="219">
        <f t="shared" si="10"/>
        <v>29614467</v>
      </c>
      <c r="I504" s="163"/>
      <c r="J504" s="90">
        <f>J511+J525+J686+J709+J732+J799+J820</f>
        <v>29156266.25</v>
      </c>
      <c r="K504" s="91">
        <f>IF(H504&gt;0,J504/H504*100,"-")</f>
        <v>98.45278069667775</v>
      </c>
      <c r="L504" s="67"/>
      <c r="M504" s="67"/>
    </row>
    <row r="505" spans="1:13" s="68" customFormat="1" ht="10.5" customHeight="1">
      <c r="A505" s="85"/>
      <c r="B505" s="88"/>
      <c r="C505" s="194"/>
      <c r="D505" s="84"/>
      <c r="E505" s="84"/>
      <c r="F505" s="89" t="s">
        <v>55</v>
      </c>
      <c r="G505" s="218">
        <f t="shared" si="10"/>
        <v>3900</v>
      </c>
      <c r="H505" s="219">
        <f t="shared" si="10"/>
        <v>583907</v>
      </c>
      <c r="I505" s="163"/>
      <c r="J505" s="90">
        <f>J512+J526+J687+J710+J733+J800+J821</f>
        <v>581438.42</v>
      </c>
      <c r="K505" s="91">
        <f>IF(H505&gt;0,J505/H505*100,"-")</f>
        <v>99.57723062062966</v>
      </c>
      <c r="L505" s="67"/>
      <c r="M505" s="67"/>
    </row>
    <row r="506" spans="1:11" ht="1.5" customHeight="1">
      <c r="A506" s="92"/>
      <c r="B506" s="93"/>
      <c r="C506" s="195"/>
      <c r="D506" s="94"/>
      <c r="E506" s="94"/>
      <c r="F506" s="92"/>
      <c r="G506" s="220"/>
      <c r="H506" s="221"/>
      <c r="I506" s="164"/>
      <c r="J506" s="95"/>
      <c r="K506" s="96"/>
    </row>
    <row r="507" spans="1:13" s="103" customFormat="1" ht="1.5" customHeight="1">
      <c r="A507" s="97"/>
      <c r="B507" s="98"/>
      <c r="C507" s="196"/>
      <c r="D507" s="99"/>
      <c r="E507" s="99"/>
      <c r="F507" s="97"/>
      <c r="G507" s="222"/>
      <c r="H507" s="223"/>
      <c r="I507" s="165"/>
      <c r="J507" s="100"/>
      <c r="K507" s="101"/>
      <c r="L507" s="102"/>
      <c r="M507" s="102"/>
    </row>
    <row r="508" spans="1:13" s="110" customFormat="1" ht="10.5" customHeight="1">
      <c r="A508" s="104" t="s">
        <v>20</v>
      </c>
      <c r="B508" s="305" t="s">
        <v>90</v>
      </c>
      <c r="C508" s="306"/>
      <c r="D508" s="105"/>
      <c r="E508" s="105"/>
      <c r="F508" s="106"/>
      <c r="G508" s="224">
        <f>SUM(G509:G512)</f>
        <v>0</v>
      </c>
      <c r="H508" s="225">
        <f>SUM(H509:H512)</f>
        <v>54901</v>
      </c>
      <c r="I508" s="166"/>
      <c r="J508" s="107">
        <f>SUM(J509:J512)</f>
        <v>21649.399999999998</v>
      </c>
      <c r="K508" s="108">
        <f>IF(H508&gt;0,J508/H508*100,"-")</f>
        <v>39.433525800987226</v>
      </c>
      <c r="L508" s="109"/>
      <c r="M508" s="109"/>
    </row>
    <row r="509" spans="1:13" s="110" customFormat="1" ht="10.5" customHeight="1">
      <c r="A509" s="106"/>
      <c r="B509" s="111"/>
      <c r="C509" s="197"/>
      <c r="D509" s="105"/>
      <c r="E509" s="105"/>
      <c r="F509" s="112" t="s">
        <v>137</v>
      </c>
      <c r="G509" s="226">
        <f>G516</f>
        <v>0</v>
      </c>
      <c r="H509" s="227">
        <f>H516</f>
        <v>5490</v>
      </c>
      <c r="I509" s="167"/>
      <c r="J509" s="113">
        <f>J516</f>
        <v>2164.94</v>
      </c>
      <c r="K509" s="114">
        <f>IF(H509&gt;0,J509/H509*100,"-")</f>
        <v>39.43424408014572</v>
      </c>
      <c r="L509" s="109"/>
      <c r="M509" s="109"/>
    </row>
    <row r="510" spans="1:13" s="110" customFormat="1" ht="10.5" customHeight="1">
      <c r="A510" s="106"/>
      <c r="B510" s="111"/>
      <c r="C510" s="197"/>
      <c r="D510" s="105"/>
      <c r="E510" s="105"/>
      <c r="F510" s="112" t="s">
        <v>33</v>
      </c>
      <c r="G510" s="226">
        <f>G517</f>
        <v>0</v>
      </c>
      <c r="H510" s="227">
        <f aca="true" t="shared" si="11" ref="H510:J512">H517</f>
        <v>45463</v>
      </c>
      <c r="I510" s="167"/>
      <c r="J510" s="113">
        <f t="shared" si="11"/>
        <v>17927.87</v>
      </c>
      <c r="K510" s="114">
        <f>IF(H510&gt;0,J510/H510*100,"-")</f>
        <v>39.43397927985394</v>
      </c>
      <c r="L510" s="109"/>
      <c r="M510" s="109"/>
    </row>
    <row r="511" spans="1:13" s="110" customFormat="1" ht="10.5" customHeight="1">
      <c r="A511" s="106"/>
      <c r="B511" s="111"/>
      <c r="C511" s="197"/>
      <c r="D511" s="105"/>
      <c r="E511" s="105"/>
      <c r="F511" s="112" t="s">
        <v>54</v>
      </c>
      <c r="G511" s="226">
        <f>G518</f>
        <v>0</v>
      </c>
      <c r="H511" s="227">
        <f t="shared" si="11"/>
        <v>0</v>
      </c>
      <c r="I511" s="167"/>
      <c r="J511" s="113">
        <f t="shared" si="11"/>
        <v>0</v>
      </c>
      <c r="K511" s="114" t="str">
        <f>IF(H511&gt;0,J511/H511*100,"-")</f>
        <v>-</v>
      </c>
      <c r="L511" s="109"/>
      <c r="M511" s="109"/>
    </row>
    <row r="512" spans="1:13" s="110" customFormat="1" ht="10.5" customHeight="1">
      <c r="A512" s="106"/>
      <c r="B512" s="111"/>
      <c r="C512" s="197"/>
      <c r="D512" s="105"/>
      <c r="E512" s="105"/>
      <c r="F512" s="112" t="s">
        <v>55</v>
      </c>
      <c r="G512" s="226">
        <f>G519</f>
        <v>0</v>
      </c>
      <c r="H512" s="227">
        <f t="shared" si="11"/>
        <v>3948</v>
      </c>
      <c r="I512" s="167"/>
      <c r="J512" s="113">
        <f t="shared" si="11"/>
        <v>1556.59</v>
      </c>
      <c r="K512" s="114">
        <f>IF(H512&gt;0,J512/H512*100,"-")</f>
        <v>39.427304964539005</v>
      </c>
      <c r="L512" s="109"/>
      <c r="M512" s="109"/>
    </row>
    <row r="513" spans="1:13" s="103" customFormat="1" ht="1.5" customHeight="1">
      <c r="A513" s="115"/>
      <c r="B513" s="116"/>
      <c r="C513" s="198"/>
      <c r="D513" s="117"/>
      <c r="E513" s="117"/>
      <c r="F513" s="115"/>
      <c r="G513" s="228"/>
      <c r="H513" s="229"/>
      <c r="I513" s="168"/>
      <c r="J513" s="118"/>
      <c r="K513" s="119"/>
      <c r="L513" s="102"/>
      <c r="M513" s="102"/>
    </row>
    <row r="514" spans="1:11" ht="1.5" customHeight="1">
      <c r="A514" s="297" t="s">
        <v>20</v>
      </c>
      <c r="B514" s="10"/>
      <c r="C514" s="32"/>
      <c r="D514" s="297">
        <v>750</v>
      </c>
      <c r="E514" s="297">
        <v>75075</v>
      </c>
      <c r="F514" s="10"/>
      <c r="G514" s="230"/>
      <c r="H514" s="231"/>
      <c r="I514" s="169"/>
      <c r="J514" s="120"/>
      <c r="K514" s="13"/>
    </row>
    <row r="515" spans="1:11" ht="10.5" customHeight="1">
      <c r="A515" s="298"/>
      <c r="B515" s="15" t="s">
        <v>2</v>
      </c>
      <c r="C515" s="23" t="s">
        <v>56</v>
      </c>
      <c r="D515" s="298"/>
      <c r="E515" s="298"/>
      <c r="F515" s="16" t="s">
        <v>102</v>
      </c>
      <c r="G515" s="260">
        <f>SUM(G516:G519)</f>
        <v>0</v>
      </c>
      <c r="H515" s="232">
        <f>SUM(H516:H519)</f>
        <v>54901</v>
      </c>
      <c r="I515" s="170"/>
      <c r="J515" s="121">
        <f>SUM(J516:J519)</f>
        <v>21649.399999999998</v>
      </c>
      <c r="K515" s="122">
        <f>IF(H515&gt;0,J515/H515*100,"-")</f>
        <v>39.433525800987226</v>
      </c>
    </row>
    <row r="516" spans="1:11" ht="10.5" customHeight="1">
      <c r="A516" s="298"/>
      <c r="B516" s="15" t="s">
        <v>3</v>
      </c>
      <c r="C516" s="124" t="s">
        <v>91</v>
      </c>
      <c r="D516" s="298"/>
      <c r="E516" s="298"/>
      <c r="F516" s="19" t="s">
        <v>137</v>
      </c>
      <c r="G516" s="233">
        <v>0</v>
      </c>
      <c r="H516" s="234">
        <v>5490</v>
      </c>
      <c r="I516" s="171"/>
      <c r="J516" s="21">
        <v>2164.94</v>
      </c>
      <c r="K516" s="22">
        <f>IF(H516&gt;0,J516/H516*100,"-")</f>
        <v>39.43424408014572</v>
      </c>
    </row>
    <row r="517" spans="1:11" ht="10.5" customHeight="1">
      <c r="A517" s="298"/>
      <c r="B517" s="15" t="s">
        <v>4</v>
      </c>
      <c r="C517" s="124" t="s">
        <v>92</v>
      </c>
      <c r="D517" s="298"/>
      <c r="E517" s="298"/>
      <c r="F517" s="19" t="s">
        <v>33</v>
      </c>
      <c r="G517" s="233">
        <v>0</v>
      </c>
      <c r="H517" s="234">
        <v>45463</v>
      </c>
      <c r="I517" s="171"/>
      <c r="J517" s="21">
        <v>17927.87</v>
      </c>
      <c r="K517" s="22">
        <f>IF(H517&gt;0,J517/H517*100,"-")</f>
        <v>39.43397927985394</v>
      </c>
    </row>
    <row r="518" spans="1:11" ht="10.5" customHeight="1">
      <c r="A518" s="298"/>
      <c r="B518" s="15" t="s">
        <v>5</v>
      </c>
      <c r="C518" s="23" t="s">
        <v>93</v>
      </c>
      <c r="D518" s="298"/>
      <c r="E518" s="298"/>
      <c r="F518" s="19" t="s">
        <v>54</v>
      </c>
      <c r="G518" s="233">
        <v>0</v>
      </c>
      <c r="H518" s="235">
        <v>0</v>
      </c>
      <c r="I518" s="172"/>
      <c r="J518" s="21">
        <v>0</v>
      </c>
      <c r="K518" s="22" t="str">
        <f>IF(H518&gt;0,J518/H518*100,"-")</f>
        <v>-</v>
      </c>
    </row>
    <row r="519" spans="1:11" ht="10.5" customHeight="1">
      <c r="A519" s="298"/>
      <c r="B519" s="15"/>
      <c r="C519" s="23"/>
      <c r="D519" s="298"/>
      <c r="E519" s="298"/>
      <c r="F519" s="19" t="s">
        <v>55</v>
      </c>
      <c r="G519" s="233">
        <v>0</v>
      </c>
      <c r="H519" s="235">
        <v>3948</v>
      </c>
      <c r="I519" s="174"/>
      <c r="J519" s="126">
        <v>1556.59</v>
      </c>
      <c r="K519" s="22">
        <f>IF(H519&gt;0,J519/H519*100,"-")</f>
        <v>39.427304964539005</v>
      </c>
    </row>
    <row r="520" spans="1:11" ht="1.5" customHeight="1">
      <c r="A520" s="299"/>
      <c r="B520" s="27"/>
      <c r="C520" s="28"/>
      <c r="D520" s="299"/>
      <c r="E520" s="299"/>
      <c r="F520" s="27"/>
      <c r="G520" s="236"/>
      <c r="H520" s="237"/>
      <c r="I520" s="173"/>
      <c r="J520" s="149"/>
      <c r="K520" s="31"/>
    </row>
    <row r="521" spans="1:13" s="103" customFormat="1" ht="1.5" customHeight="1">
      <c r="A521" s="97"/>
      <c r="B521" s="98"/>
      <c r="C521" s="196"/>
      <c r="D521" s="99"/>
      <c r="E521" s="99"/>
      <c r="F521" s="97"/>
      <c r="G521" s="222"/>
      <c r="H521" s="223"/>
      <c r="I521" s="165"/>
      <c r="J521" s="100"/>
      <c r="K521" s="101"/>
      <c r="L521" s="102"/>
      <c r="M521" s="102"/>
    </row>
    <row r="522" spans="1:13" s="110" customFormat="1" ht="10.5" customHeight="1">
      <c r="A522" s="104" t="s">
        <v>24</v>
      </c>
      <c r="B522" s="305" t="s">
        <v>125</v>
      </c>
      <c r="C522" s="306"/>
      <c r="D522" s="105"/>
      <c r="E522" s="105"/>
      <c r="F522" s="106"/>
      <c r="G522" s="224">
        <f>SUM(G523:G526)</f>
        <v>195746839</v>
      </c>
      <c r="H522" s="225">
        <f>SUM(H523:H526)</f>
        <v>55738445</v>
      </c>
      <c r="I522" s="166"/>
      <c r="J522" s="107">
        <f>SUM(J523:J526)</f>
        <v>55051973.32</v>
      </c>
      <c r="K522" s="108">
        <f>IF(H522&gt;0,J522/H522*100,"-")</f>
        <v>98.76840539774656</v>
      </c>
      <c r="L522" s="109"/>
      <c r="M522" s="109"/>
    </row>
    <row r="523" spans="1:13" s="110" customFormat="1" ht="10.5" customHeight="1">
      <c r="A523" s="106"/>
      <c r="B523" s="111"/>
      <c r="C523" s="197"/>
      <c r="D523" s="105"/>
      <c r="E523" s="105"/>
      <c r="F523" s="112" t="s">
        <v>137</v>
      </c>
      <c r="G523" s="226">
        <f aca="true" t="shared" si="12" ref="G523:H526">G530+G538+G545+G553+G561+G569+G578+G585+G593+G601+G609+G616+G623+G631+G640+G647+G655+G662+G669+G677</f>
        <v>17744682</v>
      </c>
      <c r="H523" s="226">
        <f t="shared" si="12"/>
        <v>2073325</v>
      </c>
      <c r="I523" s="167"/>
      <c r="J523" s="189">
        <f>J530+J538+J545+J553+J561+J569+J578+J585+J593+J601+J609+J616+J623+J631+J640+J647+J655+J662+J669+J677</f>
        <v>2049627.9000000001</v>
      </c>
      <c r="K523" s="114">
        <f>IF(H523&gt;0,J523/H523*100,"-")</f>
        <v>98.85704846080571</v>
      </c>
      <c r="L523" s="109"/>
      <c r="M523" s="109"/>
    </row>
    <row r="524" spans="1:13" s="110" customFormat="1" ht="10.5" customHeight="1">
      <c r="A524" s="106"/>
      <c r="B524" s="111"/>
      <c r="C524" s="197"/>
      <c r="D524" s="105"/>
      <c r="E524" s="105"/>
      <c r="F524" s="112" t="s">
        <v>33</v>
      </c>
      <c r="G524" s="226">
        <f t="shared" si="12"/>
        <v>116848194</v>
      </c>
      <c r="H524" s="226">
        <f t="shared" si="12"/>
        <v>35715673</v>
      </c>
      <c r="I524" s="167"/>
      <c r="J524" s="189">
        <f>J531+J539+J546+J554+J562+J570+J579+J586+J594+J602+J610+J617+J624+J632+J641+J648+J656+J663+J670+J678</f>
        <v>35166475.49</v>
      </c>
      <c r="K524" s="114">
        <f>IF(H524&gt;0,J524/H524*100,"-")</f>
        <v>98.46230670215846</v>
      </c>
      <c r="L524" s="109"/>
      <c r="M524" s="109"/>
    </row>
    <row r="525" spans="1:13" s="110" customFormat="1" ht="10.5" customHeight="1">
      <c r="A525" s="106"/>
      <c r="B525" s="111"/>
      <c r="C525" s="197"/>
      <c r="D525" s="105"/>
      <c r="E525" s="105"/>
      <c r="F525" s="112" t="s">
        <v>54</v>
      </c>
      <c r="G525" s="226">
        <f t="shared" si="12"/>
        <v>61153963</v>
      </c>
      <c r="H525" s="226">
        <f t="shared" si="12"/>
        <v>17949447</v>
      </c>
      <c r="I525" s="167"/>
      <c r="J525" s="189">
        <f>J532+J540+J547+J555+J563+J571+J580+J587+J595+J603+J611+J618+J625+J633+J642+J649+J657+J664+J671+J679</f>
        <v>17835869.93</v>
      </c>
      <c r="K525" s="114">
        <f>IF(H525&gt;0,J525/H525*100,"-")</f>
        <v>99.36723916898387</v>
      </c>
      <c r="L525" s="109"/>
      <c r="M525" s="109"/>
    </row>
    <row r="526" spans="1:13" s="110" customFormat="1" ht="10.5" customHeight="1">
      <c r="A526" s="106"/>
      <c r="B526" s="111"/>
      <c r="C526" s="197"/>
      <c r="D526" s="105"/>
      <c r="E526" s="105"/>
      <c r="F526" s="112" t="s">
        <v>55</v>
      </c>
      <c r="G526" s="226">
        <f t="shared" si="12"/>
        <v>0</v>
      </c>
      <c r="H526" s="226">
        <f t="shared" si="12"/>
        <v>0</v>
      </c>
      <c r="I526" s="167"/>
      <c r="J526" s="189">
        <f>J533+J541+J548+J556+J564+J572+J581+J588+J596+J604+J612+J619+J626+J634+J643+J650+J658+J665+J672+J680</f>
        <v>0</v>
      </c>
      <c r="K526" s="114" t="str">
        <f>IF(H526&gt;0,J526/H526*100,"-")</f>
        <v>-</v>
      </c>
      <c r="L526" s="109"/>
      <c r="M526" s="109"/>
    </row>
    <row r="527" spans="1:13" s="103" customFormat="1" ht="1.5" customHeight="1">
      <c r="A527" s="115"/>
      <c r="B527" s="116"/>
      <c r="C527" s="198"/>
      <c r="D527" s="117"/>
      <c r="E527" s="117"/>
      <c r="F527" s="115"/>
      <c r="G527" s="228"/>
      <c r="H527" s="229"/>
      <c r="I527" s="168"/>
      <c r="J527" s="118"/>
      <c r="K527" s="119"/>
      <c r="L527" s="102"/>
      <c r="M527" s="102"/>
    </row>
    <row r="528" spans="1:11" ht="1.5" customHeight="1">
      <c r="A528" s="297" t="s">
        <v>20</v>
      </c>
      <c r="B528" s="10"/>
      <c r="C528" s="32"/>
      <c r="D528" s="300">
        <v>600</v>
      </c>
      <c r="E528" s="300">
        <v>60015</v>
      </c>
      <c r="F528" s="10"/>
      <c r="G528" s="230"/>
      <c r="H528" s="231"/>
      <c r="I528" s="175"/>
      <c r="J528" s="33"/>
      <c r="K528" s="13"/>
    </row>
    <row r="529" spans="1:11" ht="10.5" customHeight="1">
      <c r="A529" s="298"/>
      <c r="B529" s="15" t="s">
        <v>2</v>
      </c>
      <c r="C529" s="23" t="s">
        <v>56</v>
      </c>
      <c r="D529" s="301"/>
      <c r="E529" s="301"/>
      <c r="F529" s="16" t="s">
        <v>102</v>
      </c>
      <c r="G529" s="260">
        <f>SUM(G530:G533)</f>
        <v>92348585</v>
      </c>
      <c r="H529" s="232">
        <f>SUM(H530:H533)</f>
        <v>1090907</v>
      </c>
      <c r="I529" s="170"/>
      <c r="J529" s="121">
        <f>SUM(J530:J533)</f>
        <v>1082006.1800000002</v>
      </c>
      <c r="K529" s="122">
        <f>IF(H529&gt;0,J529/H529*100,"-")</f>
        <v>99.1840899361724</v>
      </c>
    </row>
    <row r="530" spans="1:11" ht="10.5" customHeight="1">
      <c r="A530" s="298"/>
      <c r="B530" s="15" t="s">
        <v>3</v>
      </c>
      <c r="C530" s="124" t="s">
        <v>58</v>
      </c>
      <c r="D530" s="301"/>
      <c r="E530" s="301"/>
      <c r="F530" s="19" t="s">
        <v>137</v>
      </c>
      <c r="G530" s="233">
        <v>0</v>
      </c>
      <c r="H530" s="234">
        <v>0</v>
      </c>
      <c r="I530" s="171"/>
      <c r="J530" s="21">
        <v>0</v>
      </c>
      <c r="K530" s="22" t="str">
        <f>IF(H530&gt;0,J530/H530*100,"-")</f>
        <v>-</v>
      </c>
    </row>
    <row r="531" spans="1:11" ht="10.5" customHeight="1">
      <c r="A531" s="298"/>
      <c r="B531" s="15" t="s">
        <v>4</v>
      </c>
      <c r="C531" s="124" t="s">
        <v>57</v>
      </c>
      <c r="D531" s="301"/>
      <c r="E531" s="301"/>
      <c r="F531" s="19" t="s">
        <v>33</v>
      </c>
      <c r="G531" s="233">
        <v>67106547</v>
      </c>
      <c r="H531" s="234">
        <v>1055083</v>
      </c>
      <c r="I531" s="171"/>
      <c r="J531" s="21">
        <v>1046182.18</v>
      </c>
      <c r="K531" s="22">
        <f>IF(H531&gt;0,J531/H531*100,"-")</f>
        <v>99.15638674872025</v>
      </c>
    </row>
    <row r="532" spans="1:11" ht="10.5" customHeight="1">
      <c r="A532" s="298"/>
      <c r="B532" s="15" t="s">
        <v>5</v>
      </c>
      <c r="C532" s="23" t="s">
        <v>216</v>
      </c>
      <c r="D532" s="301"/>
      <c r="E532" s="301"/>
      <c r="F532" s="19" t="s">
        <v>54</v>
      </c>
      <c r="G532" s="233">
        <v>25242038</v>
      </c>
      <c r="H532" s="234">
        <v>35824</v>
      </c>
      <c r="I532" s="177"/>
      <c r="J532" s="126">
        <v>35824</v>
      </c>
      <c r="K532" s="22">
        <f>IF(H532&gt;0,J532/H532*100,"-")</f>
        <v>100</v>
      </c>
    </row>
    <row r="533" spans="1:11" ht="10.5" customHeight="1">
      <c r="A533" s="298"/>
      <c r="B533" s="15"/>
      <c r="C533" s="204" t="s">
        <v>217</v>
      </c>
      <c r="D533" s="301"/>
      <c r="E533" s="301"/>
      <c r="F533" s="19" t="s">
        <v>55</v>
      </c>
      <c r="G533" s="233">
        <v>0</v>
      </c>
      <c r="H533" s="234">
        <v>0</v>
      </c>
      <c r="I533" s="177"/>
      <c r="J533" s="126">
        <v>0</v>
      </c>
      <c r="K533" s="22" t="str">
        <f>IF(H533&gt;0,J533/H533*100,"-")</f>
        <v>-</v>
      </c>
    </row>
    <row r="534" spans="1:11" ht="10.5" customHeight="1">
      <c r="A534" s="298"/>
      <c r="B534" s="15"/>
      <c r="C534" s="203" t="s">
        <v>218</v>
      </c>
      <c r="D534" s="301"/>
      <c r="E534" s="301"/>
      <c r="F534" s="19"/>
      <c r="G534" s="267"/>
      <c r="H534" s="234"/>
      <c r="I534" s="177"/>
      <c r="J534" s="126"/>
      <c r="K534" s="22"/>
    </row>
    <row r="535" spans="1:11" ht="1.5" customHeight="1">
      <c r="A535" s="299"/>
      <c r="B535" s="27"/>
      <c r="C535" s="200"/>
      <c r="D535" s="302"/>
      <c r="E535" s="302"/>
      <c r="F535" s="47"/>
      <c r="G535" s="251"/>
      <c r="H535" s="237"/>
      <c r="I535" s="173"/>
      <c r="J535" s="152"/>
      <c r="K535" s="31"/>
    </row>
    <row r="536" spans="1:11" ht="1.5" customHeight="1">
      <c r="A536" s="297" t="s">
        <v>24</v>
      </c>
      <c r="B536" s="10"/>
      <c r="C536" s="32"/>
      <c r="D536" s="300">
        <v>600</v>
      </c>
      <c r="E536" s="300">
        <v>60016</v>
      </c>
      <c r="F536" s="10"/>
      <c r="G536" s="230"/>
      <c r="H536" s="231"/>
      <c r="I536" s="175"/>
      <c r="J536" s="153"/>
      <c r="K536" s="13"/>
    </row>
    <row r="537" spans="1:11" ht="10.5" customHeight="1">
      <c r="A537" s="298"/>
      <c r="B537" s="15" t="s">
        <v>2</v>
      </c>
      <c r="C537" s="23" t="s">
        <v>56</v>
      </c>
      <c r="D537" s="301"/>
      <c r="E537" s="301"/>
      <c r="F537" s="16" t="s">
        <v>102</v>
      </c>
      <c r="G537" s="260">
        <f>SUM(G538:G541)</f>
        <v>5609918</v>
      </c>
      <c r="H537" s="232">
        <f>SUM(H538:H541)</f>
        <v>5144525</v>
      </c>
      <c r="I537" s="170"/>
      <c r="J537" s="151">
        <f>SUM(J538:J541)</f>
        <v>5078162.470000001</v>
      </c>
      <c r="K537" s="122">
        <f>IF(H537&gt;0,J537/H537*100,"-")</f>
        <v>98.71003581477396</v>
      </c>
    </row>
    <row r="538" spans="1:11" ht="10.5" customHeight="1">
      <c r="A538" s="298"/>
      <c r="B538" s="15" t="s">
        <v>3</v>
      </c>
      <c r="C538" s="124" t="s">
        <v>58</v>
      </c>
      <c r="D538" s="301"/>
      <c r="E538" s="301"/>
      <c r="F538" s="19" t="s">
        <v>137</v>
      </c>
      <c r="G538" s="233">
        <v>0</v>
      </c>
      <c r="H538" s="234">
        <v>0</v>
      </c>
      <c r="I538" s="171"/>
      <c r="J538" s="21">
        <v>0</v>
      </c>
      <c r="K538" s="22" t="str">
        <f>IF(H538&gt;0,J538/H538*100,"-")</f>
        <v>-</v>
      </c>
    </row>
    <row r="539" spans="1:11" ht="10.5" customHeight="1">
      <c r="A539" s="298"/>
      <c r="B539" s="15" t="s">
        <v>4</v>
      </c>
      <c r="C539" s="124" t="s">
        <v>57</v>
      </c>
      <c r="D539" s="301"/>
      <c r="E539" s="301"/>
      <c r="F539" s="19" t="s">
        <v>33</v>
      </c>
      <c r="G539" s="233">
        <v>4866398</v>
      </c>
      <c r="H539" s="234">
        <v>4905283</v>
      </c>
      <c r="I539" s="171"/>
      <c r="J539" s="21">
        <v>4890405.24</v>
      </c>
      <c r="K539" s="22">
        <f>IF(H539&gt;0,J539/H539*100,"-")</f>
        <v>99.69669925262212</v>
      </c>
    </row>
    <row r="540" spans="1:11" ht="10.5" customHeight="1">
      <c r="A540" s="298"/>
      <c r="B540" s="15" t="s">
        <v>5</v>
      </c>
      <c r="C540" s="146" t="s">
        <v>216</v>
      </c>
      <c r="D540" s="301"/>
      <c r="E540" s="301"/>
      <c r="F540" s="19" t="s">
        <v>54</v>
      </c>
      <c r="G540" s="233">
        <v>743520</v>
      </c>
      <c r="H540" s="234">
        <v>239242</v>
      </c>
      <c r="I540" s="177"/>
      <c r="J540" s="126">
        <v>187757.23</v>
      </c>
      <c r="K540" s="22">
        <f>IF(H540&gt;0,J540/H540*100,"-")</f>
        <v>78.48004530977003</v>
      </c>
    </row>
    <row r="541" spans="1:11" ht="10.5" customHeight="1">
      <c r="A541" s="298"/>
      <c r="B541" s="15"/>
      <c r="C541" s="204" t="s">
        <v>219</v>
      </c>
      <c r="D541" s="301"/>
      <c r="E541" s="301"/>
      <c r="F541" s="19" t="s">
        <v>55</v>
      </c>
      <c r="G541" s="233">
        <v>0</v>
      </c>
      <c r="H541" s="234">
        <v>0</v>
      </c>
      <c r="I541" s="177"/>
      <c r="J541" s="126">
        <v>0</v>
      </c>
      <c r="K541" s="22" t="str">
        <f>IF(H541&gt;0,J541/H541*100,"-")</f>
        <v>-</v>
      </c>
    </row>
    <row r="542" spans="1:11" ht="1.5" customHeight="1">
      <c r="A542" s="299"/>
      <c r="B542" s="27"/>
      <c r="C542" s="200"/>
      <c r="D542" s="302"/>
      <c r="E542" s="302"/>
      <c r="F542" s="47"/>
      <c r="G542" s="268"/>
      <c r="H542" s="237"/>
      <c r="I542" s="173"/>
      <c r="J542" s="152"/>
      <c r="K542" s="31"/>
    </row>
    <row r="543" spans="1:11" ht="1.5" customHeight="1">
      <c r="A543" s="316" t="s">
        <v>25</v>
      </c>
      <c r="B543" s="10"/>
      <c r="C543" s="32"/>
      <c r="D543" s="300">
        <v>600</v>
      </c>
      <c r="E543" s="300">
        <v>60016</v>
      </c>
      <c r="F543" s="10"/>
      <c r="G543" s="230"/>
      <c r="H543" s="231"/>
      <c r="I543" s="175"/>
      <c r="J543" s="153"/>
      <c r="K543" s="13"/>
    </row>
    <row r="544" spans="1:11" ht="10.5" customHeight="1">
      <c r="A544" s="298"/>
      <c r="B544" s="15" t="s">
        <v>2</v>
      </c>
      <c r="C544" s="23" t="s">
        <v>56</v>
      </c>
      <c r="D544" s="301"/>
      <c r="E544" s="301"/>
      <c r="F544" s="16" t="s">
        <v>102</v>
      </c>
      <c r="G544" s="260">
        <f>SUM(G545:G548)</f>
        <v>14765390</v>
      </c>
      <c r="H544" s="232">
        <f>SUM(H545:H548)</f>
        <v>11183280</v>
      </c>
      <c r="I544" s="170"/>
      <c r="J544" s="151">
        <f>SUM(J545:J548)</f>
        <v>11028640.51</v>
      </c>
      <c r="K544" s="122">
        <f>IF(H544&gt;0,J544/H544*100,"-")</f>
        <v>98.61722598379008</v>
      </c>
    </row>
    <row r="545" spans="1:11" ht="10.5" customHeight="1">
      <c r="A545" s="298"/>
      <c r="B545" s="15" t="s">
        <v>3</v>
      </c>
      <c r="C545" s="124" t="s">
        <v>58</v>
      </c>
      <c r="D545" s="301"/>
      <c r="E545" s="301"/>
      <c r="F545" s="19" t="s">
        <v>137</v>
      </c>
      <c r="G545" s="233">
        <v>0</v>
      </c>
      <c r="H545" s="234">
        <v>0</v>
      </c>
      <c r="I545" s="171"/>
      <c r="J545" s="21">
        <v>0</v>
      </c>
      <c r="K545" s="22" t="str">
        <f>IF(H545&gt;0,J545/H545*100,"-")</f>
        <v>-</v>
      </c>
    </row>
    <row r="546" spans="1:11" ht="10.5" customHeight="1">
      <c r="A546" s="298"/>
      <c r="B546" s="15" t="s">
        <v>4</v>
      </c>
      <c r="C546" s="124" t="s">
        <v>57</v>
      </c>
      <c r="D546" s="301"/>
      <c r="E546" s="301"/>
      <c r="F546" s="19" t="s">
        <v>33</v>
      </c>
      <c r="G546" s="233">
        <v>0</v>
      </c>
      <c r="H546" s="234">
        <v>8975000</v>
      </c>
      <c r="I546" s="171"/>
      <c r="J546" s="21">
        <v>8820412.84</v>
      </c>
      <c r="K546" s="22">
        <f>IF(H546&gt;0,J546/H546*100,"-")</f>
        <v>98.27758038997214</v>
      </c>
    </row>
    <row r="547" spans="1:11" ht="10.5" customHeight="1">
      <c r="A547" s="298"/>
      <c r="B547" s="15" t="s">
        <v>5</v>
      </c>
      <c r="C547" s="146" t="s">
        <v>216</v>
      </c>
      <c r="D547" s="301"/>
      <c r="E547" s="301"/>
      <c r="F547" s="19" t="s">
        <v>54</v>
      </c>
      <c r="G547" s="233">
        <v>14765390</v>
      </c>
      <c r="H547" s="234">
        <v>2208280</v>
      </c>
      <c r="I547" s="177"/>
      <c r="J547" s="126">
        <v>2208227.67</v>
      </c>
      <c r="K547" s="22">
        <f>IF(H547&gt;0,J547/H547*100,"-")</f>
        <v>99.99763028239173</v>
      </c>
    </row>
    <row r="548" spans="1:11" ht="10.5" customHeight="1">
      <c r="A548" s="298"/>
      <c r="B548" s="15"/>
      <c r="C548" s="204" t="s">
        <v>221</v>
      </c>
      <c r="D548" s="301"/>
      <c r="E548" s="301"/>
      <c r="F548" s="188" t="s">
        <v>55</v>
      </c>
      <c r="G548" s="242">
        <v>0</v>
      </c>
      <c r="H548" s="234">
        <v>0</v>
      </c>
      <c r="I548" s="177"/>
      <c r="J548" s="126">
        <v>0</v>
      </c>
      <c r="K548" s="22" t="str">
        <f>IF(H548&gt;0,J548/H548*100,"-")</f>
        <v>-</v>
      </c>
    </row>
    <row r="549" spans="1:11" ht="10.5" customHeight="1">
      <c r="A549" s="298"/>
      <c r="B549" s="15"/>
      <c r="C549" s="203" t="s">
        <v>220</v>
      </c>
      <c r="D549" s="301"/>
      <c r="E549" s="301"/>
      <c r="F549" s="202"/>
      <c r="G549" s="242"/>
      <c r="H549" s="234"/>
      <c r="I549" s="177"/>
      <c r="J549" s="126"/>
      <c r="K549" s="22"/>
    </row>
    <row r="550" spans="1:11" ht="1.5" customHeight="1">
      <c r="A550" s="299"/>
      <c r="B550" s="27"/>
      <c r="C550" s="200"/>
      <c r="D550" s="302"/>
      <c r="E550" s="302"/>
      <c r="F550" s="47"/>
      <c r="G550" s="251"/>
      <c r="H550" s="237"/>
      <c r="I550" s="173"/>
      <c r="J550" s="152"/>
      <c r="K550" s="31"/>
    </row>
    <row r="551" spans="1:11" ht="1.5" customHeight="1">
      <c r="A551" s="297" t="s">
        <v>27</v>
      </c>
      <c r="B551" s="10"/>
      <c r="C551" s="32"/>
      <c r="D551" s="297">
        <v>600</v>
      </c>
      <c r="E551" s="297">
        <v>60016</v>
      </c>
      <c r="F551" s="10"/>
      <c r="G551" s="252"/>
      <c r="H551" s="231"/>
      <c r="I551" s="175"/>
      <c r="J551" s="153"/>
      <c r="K551" s="13"/>
    </row>
    <row r="552" spans="1:11" ht="10.5" customHeight="1">
      <c r="A552" s="298"/>
      <c r="B552" s="15" t="s">
        <v>2</v>
      </c>
      <c r="C552" s="34" t="s">
        <v>41</v>
      </c>
      <c r="D552" s="298"/>
      <c r="E552" s="298"/>
      <c r="F552" s="16" t="s">
        <v>102</v>
      </c>
      <c r="G552" s="260">
        <f>SUM(G553:G556)</f>
        <v>987607</v>
      </c>
      <c r="H552" s="260">
        <f>SUM(H553:H556)</f>
        <v>631610</v>
      </c>
      <c r="I552" s="170"/>
      <c r="J552" s="154">
        <f>SUM(J553:J556)</f>
        <v>631608.3999999999</v>
      </c>
      <c r="K552" s="18">
        <f>IF(H552&gt;0,J552/H552*100,"-")</f>
        <v>99.99974667912159</v>
      </c>
    </row>
    <row r="553" spans="1:11" ht="10.5" customHeight="1">
      <c r="A553" s="298"/>
      <c r="B553" s="15" t="s">
        <v>3</v>
      </c>
      <c r="C553" s="146" t="s">
        <v>142</v>
      </c>
      <c r="D553" s="298"/>
      <c r="E553" s="298"/>
      <c r="F553" s="19" t="s">
        <v>137</v>
      </c>
      <c r="G553" s="233">
        <v>463188</v>
      </c>
      <c r="H553" s="234">
        <v>255206</v>
      </c>
      <c r="I553" s="171"/>
      <c r="J553" s="21">
        <v>255205.36</v>
      </c>
      <c r="K553" s="22">
        <f>IF(H553&gt;0,J553/H553*100,"-")</f>
        <v>99.99974922219697</v>
      </c>
    </row>
    <row r="554" spans="1:11" ht="10.5" customHeight="1">
      <c r="A554" s="298"/>
      <c r="B554" s="15" t="s">
        <v>4</v>
      </c>
      <c r="C554" s="146" t="s">
        <v>222</v>
      </c>
      <c r="D554" s="298"/>
      <c r="E554" s="298"/>
      <c r="F554" s="19" t="s">
        <v>33</v>
      </c>
      <c r="G554" s="233">
        <v>524419</v>
      </c>
      <c r="H554" s="234">
        <v>376404</v>
      </c>
      <c r="I554" s="171"/>
      <c r="J554" s="21">
        <v>376403.04</v>
      </c>
      <c r="K554" s="22">
        <f>IF(H554&gt;0,J554/H554*100,"-")</f>
        <v>99.9997449548889</v>
      </c>
    </row>
    <row r="555" spans="1:11" ht="10.5" customHeight="1">
      <c r="A555" s="298"/>
      <c r="B555" s="15"/>
      <c r="C555" s="146" t="s">
        <v>223</v>
      </c>
      <c r="D555" s="298"/>
      <c r="E555" s="298"/>
      <c r="F555" s="19" t="s">
        <v>54</v>
      </c>
      <c r="G555" s="233">
        <v>0</v>
      </c>
      <c r="H555" s="234">
        <v>0</v>
      </c>
      <c r="I555" s="171"/>
      <c r="J555" s="21">
        <v>0</v>
      </c>
      <c r="K555" s="22" t="str">
        <f>IF(H555&gt;0,J555/H555*100,"-")</f>
        <v>-</v>
      </c>
    </row>
    <row r="556" spans="1:11" ht="10.5" customHeight="1">
      <c r="A556" s="298"/>
      <c r="B556" s="15" t="s">
        <v>5</v>
      </c>
      <c r="C556" s="146" t="s">
        <v>224</v>
      </c>
      <c r="D556" s="298"/>
      <c r="E556" s="298"/>
      <c r="F556" s="19" t="s">
        <v>55</v>
      </c>
      <c r="G556" s="233">
        <v>0</v>
      </c>
      <c r="H556" s="234">
        <v>0</v>
      </c>
      <c r="I556" s="171"/>
      <c r="J556" s="21">
        <v>0</v>
      </c>
      <c r="K556" s="22" t="str">
        <f>IF(H556&gt;0,J556/H556*100,"-")</f>
        <v>-</v>
      </c>
    </row>
    <row r="557" spans="1:11" ht="10.5" customHeight="1">
      <c r="A557" s="298"/>
      <c r="B557" s="15"/>
      <c r="C557" s="146" t="s">
        <v>225</v>
      </c>
      <c r="D557" s="298"/>
      <c r="E557" s="298"/>
      <c r="F557" s="24"/>
      <c r="G557" s="233"/>
      <c r="H557" s="234"/>
      <c r="I557" s="171"/>
      <c r="J557" s="21"/>
      <c r="K557" s="22"/>
    </row>
    <row r="558" spans="1:11" ht="1.5" customHeight="1">
      <c r="A558" s="299"/>
      <c r="B558" s="27"/>
      <c r="C558" s="28"/>
      <c r="D558" s="299"/>
      <c r="E558" s="299"/>
      <c r="F558" s="29"/>
      <c r="G558" s="236"/>
      <c r="H558" s="237"/>
      <c r="I558" s="182"/>
      <c r="J558" s="155"/>
      <c r="K558" s="31"/>
    </row>
    <row r="559" spans="1:11" ht="1.5" customHeight="1">
      <c r="A559" s="297" t="s">
        <v>34</v>
      </c>
      <c r="B559" s="10"/>
      <c r="C559" s="32"/>
      <c r="D559" s="297">
        <v>600</v>
      </c>
      <c r="E559" s="300">
        <v>60015</v>
      </c>
      <c r="F559" s="10"/>
      <c r="G559" s="230"/>
      <c r="H559" s="231"/>
      <c r="I559" s="169"/>
      <c r="J559" s="150"/>
      <c r="K559" s="13"/>
    </row>
    <row r="560" spans="1:11" ht="10.5" customHeight="1">
      <c r="A560" s="298"/>
      <c r="B560" s="15" t="s">
        <v>2</v>
      </c>
      <c r="C560" s="34" t="s">
        <v>41</v>
      </c>
      <c r="D560" s="298"/>
      <c r="E560" s="301"/>
      <c r="F560" s="16" t="s">
        <v>102</v>
      </c>
      <c r="G560" s="260">
        <f>SUM(G561:G564)</f>
        <v>19634290</v>
      </c>
      <c r="H560" s="260">
        <f>SUM(H561:H564)</f>
        <v>152793</v>
      </c>
      <c r="I560" s="170"/>
      <c r="J560" s="154">
        <f>SUM(J561:J564)</f>
        <v>152792.8</v>
      </c>
      <c r="K560" s="18">
        <f>IF(H560&gt;0,J560/H560*100,"-")</f>
        <v>99.99986910395108</v>
      </c>
    </row>
    <row r="561" spans="1:11" ht="10.5" customHeight="1">
      <c r="A561" s="298"/>
      <c r="B561" s="15" t="s">
        <v>3</v>
      </c>
      <c r="C561" s="146" t="s">
        <v>142</v>
      </c>
      <c r="D561" s="298"/>
      <c r="E561" s="301"/>
      <c r="F561" s="19" t="s">
        <v>137</v>
      </c>
      <c r="G561" s="233">
        <v>7692715</v>
      </c>
      <c r="H561" s="234">
        <v>0</v>
      </c>
      <c r="I561" s="171"/>
      <c r="J561" s="21">
        <v>0</v>
      </c>
      <c r="K561" s="22" t="str">
        <f>IF(H561&gt;0,J561/H561*100,"-")</f>
        <v>-</v>
      </c>
    </row>
    <row r="562" spans="1:11" ht="10.5" customHeight="1">
      <c r="A562" s="298"/>
      <c r="B562" s="15" t="s">
        <v>4</v>
      </c>
      <c r="C562" s="146" t="s">
        <v>222</v>
      </c>
      <c r="D562" s="298"/>
      <c r="E562" s="301"/>
      <c r="F562" s="19" t="s">
        <v>33</v>
      </c>
      <c r="G562" s="233">
        <v>11941575</v>
      </c>
      <c r="H562" s="234">
        <v>0</v>
      </c>
      <c r="I562" s="171"/>
      <c r="J562" s="21">
        <v>0</v>
      </c>
      <c r="K562" s="22" t="str">
        <f>IF(H562&gt;0,J562/H562*100,"-")</f>
        <v>-</v>
      </c>
    </row>
    <row r="563" spans="1:11" ht="10.5" customHeight="1">
      <c r="A563" s="298"/>
      <c r="B563" s="15"/>
      <c r="C563" s="146" t="s">
        <v>223</v>
      </c>
      <c r="D563" s="298"/>
      <c r="E563" s="301"/>
      <c r="F563" s="19" t="s">
        <v>54</v>
      </c>
      <c r="G563" s="233">
        <v>0</v>
      </c>
      <c r="H563" s="234">
        <v>152793</v>
      </c>
      <c r="I563" s="171"/>
      <c r="J563" s="21">
        <v>152792.8</v>
      </c>
      <c r="K563" s="22">
        <f>IF(H563&gt;0,J563/H563*100,"-")</f>
        <v>99.99986910395108</v>
      </c>
    </row>
    <row r="564" spans="1:11" ht="10.5" customHeight="1">
      <c r="A564" s="298"/>
      <c r="B564" s="15" t="s">
        <v>5</v>
      </c>
      <c r="C564" s="146" t="s">
        <v>226</v>
      </c>
      <c r="D564" s="298"/>
      <c r="E564" s="301"/>
      <c r="F564" s="19" t="s">
        <v>55</v>
      </c>
      <c r="G564" s="233">
        <v>0</v>
      </c>
      <c r="H564" s="234">
        <v>0</v>
      </c>
      <c r="I564" s="171"/>
      <c r="J564" s="21">
        <v>0</v>
      </c>
      <c r="K564" s="22" t="str">
        <f>IF(H564&gt;0,J564/H564*100,"-")</f>
        <v>-</v>
      </c>
    </row>
    <row r="565" spans="1:11" ht="10.5" customHeight="1">
      <c r="A565" s="298"/>
      <c r="B565" s="15"/>
      <c r="C565" s="146" t="s">
        <v>227</v>
      </c>
      <c r="D565" s="298"/>
      <c r="E565" s="301"/>
      <c r="F565" s="24"/>
      <c r="G565" s="233"/>
      <c r="H565" s="234"/>
      <c r="I565" s="171"/>
      <c r="J565" s="21"/>
      <c r="K565" s="22"/>
    </row>
    <row r="566" spans="1:11" ht="1.5" customHeight="1">
      <c r="A566" s="299"/>
      <c r="B566" s="27"/>
      <c r="C566" s="28"/>
      <c r="D566" s="299"/>
      <c r="E566" s="302"/>
      <c r="F566" s="29"/>
      <c r="G566" s="236"/>
      <c r="H566" s="237"/>
      <c r="I566" s="182"/>
      <c r="J566" s="155"/>
      <c r="K566" s="31"/>
    </row>
    <row r="567" spans="1:11" ht="1.5" customHeight="1">
      <c r="A567" s="297" t="s">
        <v>36</v>
      </c>
      <c r="B567" s="10"/>
      <c r="C567" s="32"/>
      <c r="D567" s="297">
        <v>600</v>
      </c>
      <c r="E567" s="300">
        <v>60015</v>
      </c>
      <c r="F567" s="12"/>
      <c r="G567" s="230"/>
      <c r="H567" s="231"/>
      <c r="I567" s="175"/>
      <c r="J567" s="153"/>
      <c r="K567" s="13"/>
    </row>
    <row r="568" spans="1:11" ht="10.5" customHeight="1">
      <c r="A568" s="298"/>
      <c r="B568" s="15" t="s">
        <v>2</v>
      </c>
      <c r="C568" s="34" t="s">
        <v>41</v>
      </c>
      <c r="D568" s="298"/>
      <c r="E568" s="301"/>
      <c r="F568" s="16" t="s">
        <v>102</v>
      </c>
      <c r="G568" s="260">
        <f>SUM(G569:G572)</f>
        <v>10180866</v>
      </c>
      <c r="H568" s="260">
        <f>SUM(H569:H572)</f>
        <v>10299646</v>
      </c>
      <c r="I568" s="170"/>
      <c r="J568" s="154">
        <f>SUM(J569:J572)</f>
        <v>10298808.54</v>
      </c>
      <c r="K568" s="18">
        <f>IF(H568&gt;0,J568/H568*100,"-")</f>
        <v>99.99186904093597</v>
      </c>
    </row>
    <row r="569" spans="1:11" ht="10.5" customHeight="1">
      <c r="A569" s="298"/>
      <c r="B569" s="15" t="s">
        <v>3</v>
      </c>
      <c r="C569" s="146" t="s">
        <v>142</v>
      </c>
      <c r="D569" s="298"/>
      <c r="E569" s="301"/>
      <c r="F569" s="19" t="s">
        <v>137</v>
      </c>
      <c r="G569" s="233">
        <v>0</v>
      </c>
      <c r="H569" s="234">
        <v>123540</v>
      </c>
      <c r="I569" s="171"/>
      <c r="J569" s="21">
        <v>123204.27</v>
      </c>
      <c r="K569" s="22">
        <f>IF(H569&gt;0,J569/H569*100,"-")</f>
        <v>99.728241864983</v>
      </c>
    </row>
    <row r="570" spans="1:11" ht="10.5" customHeight="1">
      <c r="A570" s="298"/>
      <c r="B570" s="15" t="s">
        <v>4</v>
      </c>
      <c r="C570" s="146" t="s">
        <v>222</v>
      </c>
      <c r="D570" s="298"/>
      <c r="E570" s="301"/>
      <c r="F570" s="19" t="s">
        <v>33</v>
      </c>
      <c r="G570" s="233">
        <v>4248968</v>
      </c>
      <c r="H570" s="234">
        <v>4244208</v>
      </c>
      <c r="I570" s="171"/>
      <c r="J570" s="21">
        <v>4243706.27</v>
      </c>
      <c r="K570" s="22">
        <f>IF(H570&gt;0,J570/H570*100,"-")</f>
        <v>99.98817847758639</v>
      </c>
    </row>
    <row r="571" spans="1:11" ht="10.5" customHeight="1">
      <c r="A571" s="298"/>
      <c r="B571" s="15"/>
      <c r="C571" s="146" t="s">
        <v>223</v>
      </c>
      <c r="D571" s="298"/>
      <c r="E571" s="301"/>
      <c r="F571" s="19" t="s">
        <v>54</v>
      </c>
      <c r="G571" s="233">
        <v>5931898</v>
      </c>
      <c r="H571" s="234">
        <v>5931898</v>
      </c>
      <c r="I571" s="171"/>
      <c r="J571" s="21">
        <v>5931898</v>
      </c>
      <c r="K571" s="22">
        <f>IF(H571&gt;0,J571/H571*100,"-")</f>
        <v>100</v>
      </c>
    </row>
    <row r="572" spans="1:11" ht="10.5" customHeight="1">
      <c r="A572" s="298"/>
      <c r="B572" s="15" t="s">
        <v>5</v>
      </c>
      <c r="C572" s="146" t="s">
        <v>228</v>
      </c>
      <c r="D572" s="298"/>
      <c r="E572" s="301"/>
      <c r="F572" s="19" t="s">
        <v>55</v>
      </c>
      <c r="G572" s="233">
        <v>0</v>
      </c>
      <c r="H572" s="234">
        <v>0</v>
      </c>
      <c r="I572" s="171"/>
      <c r="J572" s="21">
        <v>0</v>
      </c>
      <c r="K572" s="22" t="str">
        <f>IF(H572&gt;0,J572/H572*100,"-")</f>
        <v>-</v>
      </c>
    </row>
    <row r="573" spans="1:11" ht="10.5" customHeight="1">
      <c r="A573" s="298"/>
      <c r="B573" s="15"/>
      <c r="C573" s="204" t="s">
        <v>229</v>
      </c>
      <c r="D573" s="298"/>
      <c r="E573" s="301"/>
      <c r="F573" s="24"/>
      <c r="G573" s="233"/>
      <c r="H573" s="234"/>
      <c r="I573" s="171"/>
      <c r="J573" s="21"/>
      <c r="K573" s="22"/>
    </row>
    <row r="574" spans="1:11" ht="10.5" customHeight="1">
      <c r="A574" s="298"/>
      <c r="B574" s="15"/>
      <c r="C574" s="146" t="s">
        <v>230</v>
      </c>
      <c r="D574" s="298"/>
      <c r="E574" s="301"/>
      <c r="F574" s="24"/>
      <c r="G574" s="233"/>
      <c r="H574" s="234"/>
      <c r="I574" s="171"/>
      <c r="J574" s="21"/>
      <c r="K574" s="22"/>
    </row>
    <row r="575" spans="1:11" ht="1.5" customHeight="1">
      <c r="A575" s="299"/>
      <c r="B575" s="27"/>
      <c r="C575" s="28"/>
      <c r="D575" s="299"/>
      <c r="E575" s="302"/>
      <c r="F575" s="29"/>
      <c r="G575" s="236"/>
      <c r="H575" s="237"/>
      <c r="I575" s="182"/>
      <c r="J575" s="155"/>
      <c r="K575" s="31"/>
    </row>
    <row r="576" spans="1:11" ht="1.5" customHeight="1">
      <c r="A576" s="297" t="s">
        <v>37</v>
      </c>
      <c r="B576" s="10"/>
      <c r="C576" s="32"/>
      <c r="D576" s="297">
        <v>600</v>
      </c>
      <c r="E576" s="300">
        <v>60015</v>
      </c>
      <c r="F576" s="12"/>
      <c r="G576" s="230"/>
      <c r="H576" s="231"/>
      <c r="I576" s="175"/>
      <c r="J576" s="153"/>
      <c r="K576" s="13"/>
    </row>
    <row r="577" spans="1:11" ht="10.5" customHeight="1">
      <c r="A577" s="298"/>
      <c r="B577" s="15" t="s">
        <v>2</v>
      </c>
      <c r="C577" s="34" t="s">
        <v>41</v>
      </c>
      <c r="D577" s="298"/>
      <c r="E577" s="301"/>
      <c r="F577" s="16" t="s">
        <v>102</v>
      </c>
      <c r="G577" s="260">
        <f>SUM(G578:G581)</f>
        <v>1680000</v>
      </c>
      <c r="H577" s="260">
        <f>SUM(H578:H581)</f>
        <v>2161300</v>
      </c>
      <c r="I577" s="170"/>
      <c r="J577" s="154">
        <f>SUM(J578:J581)</f>
        <v>2130087.4299999997</v>
      </c>
      <c r="K577" s="18">
        <f>IF(H577&gt;0,J577/H577*100,"-")</f>
        <v>98.55584277980843</v>
      </c>
    </row>
    <row r="578" spans="1:11" ht="10.5" customHeight="1">
      <c r="A578" s="298"/>
      <c r="B578" s="15" t="s">
        <v>3</v>
      </c>
      <c r="C578" s="146" t="s">
        <v>142</v>
      </c>
      <c r="D578" s="298"/>
      <c r="E578" s="301"/>
      <c r="F578" s="19" t="s">
        <v>137</v>
      </c>
      <c r="G578" s="233">
        <v>636852</v>
      </c>
      <c r="H578" s="234">
        <v>0</v>
      </c>
      <c r="I578" s="171"/>
      <c r="J578" s="21">
        <v>0</v>
      </c>
      <c r="K578" s="22" t="str">
        <f>IF(H578&gt;0,J578/H578*100,"-")</f>
        <v>-</v>
      </c>
    </row>
    <row r="579" spans="1:11" ht="10.5" customHeight="1">
      <c r="A579" s="298"/>
      <c r="B579" s="15" t="s">
        <v>4</v>
      </c>
      <c r="C579" s="146" t="s">
        <v>222</v>
      </c>
      <c r="D579" s="298"/>
      <c r="E579" s="301"/>
      <c r="F579" s="19" t="s">
        <v>33</v>
      </c>
      <c r="G579" s="233">
        <v>1043148</v>
      </c>
      <c r="H579" s="234">
        <v>1194448</v>
      </c>
      <c r="I579" s="171"/>
      <c r="J579" s="21">
        <v>1167857.47</v>
      </c>
      <c r="K579" s="22">
        <f>IF(H579&gt;0,J579/H579*100,"-")</f>
        <v>97.77382271978354</v>
      </c>
    </row>
    <row r="580" spans="1:11" ht="10.5" customHeight="1">
      <c r="A580" s="298"/>
      <c r="B580" s="15"/>
      <c r="C580" s="146" t="s">
        <v>223</v>
      </c>
      <c r="D580" s="298"/>
      <c r="E580" s="301"/>
      <c r="F580" s="19" t="s">
        <v>54</v>
      </c>
      <c r="G580" s="233">
        <v>0</v>
      </c>
      <c r="H580" s="234">
        <v>966852</v>
      </c>
      <c r="I580" s="171"/>
      <c r="J580" s="21">
        <v>962229.96</v>
      </c>
      <c r="K580" s="22">
        <f>IF(H580&gt;0,J580/H580*100,"-")</f>
        <v>99.52194958483821</v>
      </c>
    </row>
    <row r="581" spans="1:11" ht="10.5" customHeight="1">
      <c r="A581" s="298"/>
      <c r="B581" s="15" t="s">
        <v>5</v>
      </c>
      <c r="C581" s="146" t="s">
        <v>126</v>
      </c>
      <c r="D581" s="298"/>
      <c r="E581" s="301"/>
      <c r="F581" s="19" t="s">
        <v>55</v>
      </c>
      <c r="G581" s="233">
        <v>0</v>
      </c>
      <c r="H581" s="234">
        <v>0</v>
      </c>
      <c r="I581" s="171"/>
      <c r="J581" s="21">
        <v>0</v>
      </c>
      <c r="K581" s="22" t="str">
        <f>IF(H581&gt;0,J581/H581*100,"-")</f>
        <v>-</v>
      </c>
    </row>
    <row r="582" spans="1:11" ht="1.5" customHeight="1">
      <c r="A582" s="299"/>
      <c r="B582" s="27"/>
      <c r="C582" s="28"/>
      <c r="D582" s="299"/>
      <c r="E582" s="302"/>
      <c r="F582" s="29"/>
      <c r="G582" s="236"/>
      <c r="H582" s="237"/>
      <c r="I582" s="182"/>
      <c r="J582" s="155"/>
      <c r="K582" s="31"/>
    </row>
    <row r="583" spans="1:11" ht="1.5" customHeight="1">
      <c r="A583" s="297" t="s">
        <v>39</v>
      </c>
      <c r="B583" s="10"/>
      <c r="C583" s="32"/>
      <c r="D583" s="297">
        <v>600</v>
      </c>
      <c r="E583" s="300">
        <v>60015</v>
      </c>
      <c r="F583" s="12"/>
      <c r="G583" s="230"/>
      <c r="H583" s="231"/>
      <c r="I583" s="175"/>
      <c r="J583" s="153"/>
      <c r="K583" s="13"/>
    </row>
    <row r="584" spans="1:11" ht="10.5" customHeight="1">
      <c r="A584" s="298"/>
      <c r="B584" s="15" t="s">
        <v>2</v>
      </c>
      <c r="C584" s="34" t="s">
        <v>41</v>
      </c>
      <c r="D584" s="298"/>
      <c r="E584" s="301"/>
      <c r="F584" s="16" t="s">
        <v>102</v>
      </c>
      <c r="G584" s="260">
        <f>SUM(G585:G588)</f>
        <v>3147916</v>
      </c>
      <c r="H584" s="260">
        <f>SUM(H585:H588)</f>
        <v>792395</v>
      </c>
      <c r="I584" s="170"/>
      <c r="J584" s="154">
        <f>SUM(J585:J588)</f>
        <v>792394.34</v>
      </c>
      <c r="K584" s="18">
        <f>IF(H584&gt;0,J584/H584*100,"-")</f>
        <v>99.9999167082074</v>
      </c>
    </row>
    <row r="585" spans="1:11" ht="10.5" customHeight="1">
      <c r="A585" s="298"/>
      <c r="B585" s="15" t="s">
        <v>3</v>
      </c>
      <c r="C585" s="146" t="s">
        <v>142</v>
      </c>
      <c r="D585" s="298"/>
      <c r="E585" s="301"/>
      <c r="F585" s="19" t="s">
        <v>137</v>
      </c>
      <c r="G585" s="233">
        <v>1494681</v>
      </c>
      <c r="H585" s="234">
        <v>0</v>
      </c>
      <c r="I585" s="171"/>
      <c r="J585" s="21">
        <v>0</v>
      </c>
      <c r="K585" s="22" t="str">
        <f>IF(H585&gt;0,J585/H585*100,"-")</f>
        <v>-</v>
      </c>
    </row>
    <row r="586" spans="1:11" ht="10.5" customHeight="1">
      <c r="A586" s="298"/>
      <c r="B586" s="15" t="s">
        <v>4</v>
      </c>
      <c r="C586" s="146" t="s">
        <v>222</v>
      </c>
      <c r="D586" s="298"/>
      <c r="E586" s="301"/>
      <c r="F586" s="19" t="s">
        <v>33</v>
      </c>
      <c r="G586" s="233">
        <v>1359862</v>
      </c>
      <c r="H586" s="234">
        <v>0</v>
      </c>
      <c r="I586" s="171"/>
      <c r="J586" s="21">
        <v>0</v>
      </c>
      <c r="K586" s="22" t="str">
        <f>IF(H586&gt;0,J586/H586*100,"-")</f>
        <v>-</v>
      </c>
    </row>
    <row r="587" spans="1:11" ht="10.5" customHeight="1">
      <c r="A587" s="298"/>
      <c r="B587" s="15"/>
      <c r="C587" s="146" t="s">
        <v>223</v>
      </c>
      <c r="D587" s="298"/>
      <c r="E587" s="301"/>
      <c r="F587" s="19" t="s">
        <v>54</v>
      </c>
      <c r="G587" s="233">
        <v>293373</v>
      </c>
      <c r="H587" s="234">
        <v>792395</v>
      </c>
      <c r="I587" s="171"/>
      <c r="J587" s="21">
        <v>792394.34</v>
      </c>
      <c r="K587" s="22">
        <f>IF(H587&gt;0,J587/H587*100,"-")</f>
        <v>99.9999167082074</v>
      </c>
    </row>
    <row r="588" spans="1:11" ht="10.5" customHeight="1">
      <c r="A588" s="298"/>
      <c r="B588" s="15" t="s">
        <v>5</v>
      </c>
      <c r="C588" s="146" t="s">
        <v>240</v>
      </c>
      <c r="D588" s="298"/>
      <c r="E588" s="301"/>
      <c r="F588" s="19" t="s">
        <v>55</v>
      </c>
      <c r="G588" s="233">
        <v>0</v>
      </c>
      <c r="H588" s="234">
        <v>0</v>
      </c>
      <c r="I588" s="171"/>
      <c r="J588" s="21">
        <v>0</v>
      </c>
      <c r="K588" s="22" t="str">
        <f>IF(H588&gt;0,J588/H588*100,"-")</f>
        <v>-</v>
      </c>
    </row>
    <row r="589" spans="1:11" ht="10.5" customHeight="1">
      <c r="A589" s="298"/>
      <c r="B589" s="15"/>
      <c r="C589" s="146" t="s">
        <v>241</v>
      </c>
      <c r="D589" s="298"/>
      <c r="E589" s="301"/>
      <c r="F589" s="24"/>
      <c r="G589" s="233"/>
      <c r="H589" s="234"/>
      <c r="I589" s="171"/>
      <c r="J589" s="21"/>
      <c r="K589" s="22"/>
    </row>
    <row r="590" spans="1:11" ht="1.5" customHeight="1">
      <c r="A590" s="299"/>
      <c r="B590" s="27"/>
      <c r="C590" s="28"/>
      <c r="D590" s="299"/>
      <c r="E590" s="302"/>
      <c r="F590" s="29"/>
      <c r="G590" s="236"/>
      <c r="H590" s="237"/>
      <c r="I590" s="182"/>
      <c r="J590" s="155"/>
      <c r="K590" s="31"/>
    </row>
    <row r="591" spans="1:11" ht="1.5" customHeight="1">
      <c r="A591" s="297" t="s">
        <v>40</v>
      </c>
      <c r="B591" s="10"/>
      <c r="C591" s="32"/>
      <c r="D591" s="297">
        <v>600</v>
      </c>
      <c r="E591" s="300">
        <v>60015</v>
      </c>
      <c r="F591" s="12"/>
      <c r="G591" s="230"/>
      <c r="H591" s="231"/>
      <c r="I591" s="175"/>
      <c r="J591" s="153"/>
      <c r="K591" s="13"/>
    </row>
    <row r="592" spans="1:11" ht="10.5" customHeight="1">
      <c r="A592" s="298"/>
      <c r="B592" s="15" t="s">
        <v>2</v>
      </c>
      <c r="C592" s="34" t="s">
        <v>41</v>
      </c>
      <c r="D592" s="298"/>
      <c r="E592" s="301"/>
      <c r="F592" s="16" t="s">
        <v>102</v>
      </c>
      <c r="G592" s="260">
        <f>SUM(G593:G596)</f>
        <v>7438000</v>
      </c>
      <c r="H592" s="260">
        <f>SUM(H593:H596)</f>
        <v>523744</v>
      </c>
      <c r="I592" s="170"/>
      <c r="J592" s="154">
        <f>SUM(J593:J596)</f>
        <v>422558.4</v>
      </c>
      <c r="K592" s="18">
        <f>IF(H592&gt;0,J592/H592*100,"-")</f>
        <v>80.68033237612269</v>
      </c>
    </row>
    <row r="593" spans="1:11" ht="10.5" customHeight="1">
      <c r="A593" s="298"/>
      <c r="B593" s="15" t="s">
        <v>3</v>
      </c>
      <c r="C593" s="146" t="s">
        <v>142</v>
      </c>
      <c r="D593" s="298"/>
      <c r="E593" s="301"/>
      <c r="F593" s="19" t="s">
        <v>137</v>
      </c>
      <c r="G593" s="233">
        <v>1684361</v>
      </c>
      <c r="H593" s="234">
        <v>0</v>
      </c>
      <c r="I593" s="171"/>
      <c r="J593" s="21">
        <v>0</v>
      </c>
      <c r="K593" s="22" t="str">
        <f>IF(H593&gt;0,J593/H593*100,"-")</f>
        <v>-</v>
      </c>
    </row>
    <row r="594" spans="1:11" ht="10.5" customHeight="1">
      <c r="A594" s="298"/>
      <c r="B594" s="15" t="s">
        <v>4</v>
      </c>
      <c r="C594" s="146" t="s">
        <v>222</v>
      </c>
      <c r="D594" s="298"/>
      <c r="E594" s="301"/>
      <c r="F594" s="19" t="s">
        <v>33</v>
      </c>
      <c r="G594" s="233">
        <v>5505472</v>
      </c>
      <c r="H594" s="234">
        <v>131736</v>
      </c>
      <c r="I594" s="171"/>
      <c r="J594" s="21">
        <v>30552</v>
      </c>
      <c r="K594" s="22">
        <f>IF(H594&gt;0,J594/H594*100,"-")</f>
        <v>23.191838221898344</v>
      </c>
    </row>
    <row r="595" spans="1:11" ht="10.5" customHeight="1">
      <c r="A595" s="298"/>
      <c r="B595" s="15"/>
      <c r="C595" s="146" t="s">
        <v>223</v>
      </c>
      <c r="D595" s="298"/>
      <c r="E595" s="301"/>
      <c r="F595" s="19" t="s">
        <v>54</v>
      </c>
      <c r="G595" s="233">
        <v>248167</v>
      </c>
      <c r="H595" s="234">
        <v>392008</v>
      </c>
      <c r="I595" s="171"/>
      <c r="J595" s="21">
        <v>392006.4</v>
      </c>
      <c r="K595" s="22">
        <f>IF(H595&gt;0,J595/H595*100,"-")</f>
        <v>99.9995918450644</v>
      </c>
    </row>
    <row r="596" spans="1:11" ht="10.5" customHeight="1">
      <c r="A596" s="298"/>
      <c r="B596" s="15" t="s">
        <v>5</v>
      </c>
      <c r="C596" s="146" t="s">
        <v>228</v>
      </c>
      <c r="D596" s="298"/>
      <c r="E596" s="301"/>
      <c r="F596" s="19" t="s">
        <v>55</v>
      </c>
      <c r="G596" s="233">
        <v>0</v>
      </c>
      <c r="H596" s="234">
        <v>0</v>
      </c>
      <c r="I596" s="171"/>
      <c r="J596" s="21">
        <v>0</v>
      </c>
      <c r="K596" s="22" t="str">
        <f>IF(H596&gt;0,J596/H596*100,"-")</f>
        <v>-</v>
      </c>
    </row>
    <row r="597" spans="1:11" ht="10.5" customHeight="1">
      <c r="A597" s="298"/>
      <c r="B597" s="15"/>
      <c r="C597" s="204" t="s">
        <v>231</v>
      </c>
      <c r="D597" s="298"/>
      <c r="E597" s="301"/>
      <c r="F597" s="24"/>
      <c r="G597" s="233"/>
      <c r="H597" s="234"/>
      <c r="I597" s="171"/>
      <c r="J597" s="21"/>
      <c r="K597" s="22"/>
    </row>
    <row r="598" spans="1:11" ht="1.5" customHeight="1">
      <c r="A598" s="299"/>
      <c r="B598" s="27"/>
      <c r="C598" s="28"/>
      <c r="D598" s="299"/>
      <c r="E598" s="302"/>
      <c r="F598" s="29"/>
      <c r="G598" s="236"/>
      <c r="H598" s="237"/>
      <c r="I598" s="182"/>
      <c r="J598" s="155"/>
      <c r="K598" s="31"/>
    </row>
    <row r="599" spans="1:11" ht="1.5" customHeight="1">
      <c r="A599" s="297" t="s">
        <v>47</v>
      </c>
      <c r="B599" s="10"/>
      <c r="C599" s="32"/>
      <c r="D599" s="297">
        <v>600</v>
      </c>
      <c r="E599" s="300">
        <v>60015</v>
      </c>
      <c r="F599" s="12"/>
      <c r="G599" s="230"/>
      <c r="H599" s="231"/>
      <c r="I599" s="175"/>
      <c r="J599" s="153"/>
      <c r="K599" s="13"/>
    </row>
    <row r="600" spans="1:11" ht="10.5" customHeight="1">
      <c r="A600" s="298"/>
      <c r="B600" s="15" t="s">
        <v>2</v>
      </c>
      <c r="C600" s="34" t="s">
        <v>41</v>
      </c>
      <c r="D600" s="298"/>
      <c r="E600" s="301"/>
      <c r="F600" s="16" t="s">
        <v>102</v>
      </c>
      <c r="G600" s="260">
        <f>SUM(G601:G604)</f>
        <v>12272302</v>
      </c>
      <c r="H600" s="260">
        <f>SUM(H601:H604)</f>
        <v>2737513</v>
      </c>
      <c r="I600" s="170"/>
      <c r="J600" s="154">
        <f>SUM(J601:J604)</f>
        <v>2533839.42</v>
      </c>
      <c r="K600" s="18">
        <f>IF(H600&gt;0,J600/H600*100,"-")</f>
        <v>92.55990455570439</v>
      </c>
    </row>
    <row r="601" spans="1:11" ht="10.5" customHeight="1">
      <c r="A601" s="298"/>
      <c r="B601" s="15" t="s">
        <v>3</v>
      </c>
      <c r="C601" s="146" t="s">
        <v>142</v>
      </c>
      <c r="D601" s="298"/>
      <c r="E601" s="301"/>
      <c r="F601" s="19" t="s">
        <v>137</v>
      </c>
      <c r="G601" s="233">
        <v>4522885</v>
      </c>
      <c r="H601" s="234">
        <v>0</v>
      </c>
      <c r="I601" s="171"/>
      <c r="J601" s="21">
        <v>0</v>
      </c>
      <c r="K601" s="22" t="str">
        <f>IF(H601&gt;0,J601/H601*100,"-")</f>
        <v>-</v>
      </c>
    </row>
    <row r="602" spans="1:11" ht="10.5" customHeight="1">
      <c r="A602" s="298"/>
      <c r="B602" s="15" t="s">
        <v>4</v>
      </c>
      <c r="C602" s="146" t="s">
        <v>222</v>
      </c>
      <c r="D602" s="298"/>
      <c r="E602" s="301"/>
      <c r="F602" s="19" t="s">
        <v>33</v>
      </c>
      <c r="G602" s="233">
        <v>7520280</v>
      </c>
      <c r="H602" s="234">
        <v>1379379</v>
      </c>
      <c r="I602" s="171"/>
      <c r="J602" s="21">
        <v>1208712.26</v>
      </c>
      <c r="K602" s="22">
        <f>IF(H602&gt;0,J602/H602*100,"-")</f>
        <v>87.62727720227726</v>
      </c>
    </row>
    <row r="603" spans="1:11" ht="10.5" customHeight="1">
      <c r="A603" s="298"/>
      <c r="B603" s="15"/>
      <c r="C603" s="146" t="s">
        <v>223</v>
      </c>
      <c r="D603" s="298"/>
      <c r="E603" s="301"/>
      <c r="F603" s="19" t="s">
        <v>54</v>
      </c>
      <c r="G603" s="233">
        <v>229137</v>
      </c>
      <c r="H603" s="234">
        <v>1358134</v>
      </c>
      <c r="I603" s="171"/>
      <c r="J603" s="21">
        <v>1325127.16</v>
      </c>
      <c r="K603" s="22">
        <f>IF(H603&gt;0,J603/H603*100,"-")</f>
        <v>97.56969194497745</v>
      </c>
    </row>
    <row r="604" spans="1:11" ht="10.5" customHeight="1">
      <c r="A604" s="298"/>
      <c r="B604" s="15" t="s">
        <v>5</v>
      </c>
      <c r="C604" s="146" t="s">
        <v>228</v>
      </c>
      <c r="D604" s="298"/>
      <c r="E604" s="301"/>
      <c r="F604" s="19" t="s">
        <v>55</v>
      </c>
      <c r="G604" s="233">
        <v>0</v>
      </c>
      <c r="H604" s="234">
        <v>0</v>
      </c>
      <c r="I604" s="171"/>
      <c r="J604" s="21">
        <v>0</v>
      </c>
      <c r="K604" s="22" t="str">
        <f>IF(H604&gt;0,J604/H604*100,"-")</f>
        <v>-</v>
      </c>
    </row>
    <row r="605" spans="1:11" ht="10.5" customHeight="1">
      <c r="A605" s="298"/>
      <c r="B605" s="15"/>
      <c r="C605" s="204" t="s">
        <v>232</v>
      </c>
      <c r="D605" s="298"/>
      <c r="E605" s="301"/>
      <c r="F605" s="24"/>
      <c r="G605" s="233"/>
      <c r="H605" s="234"/>
      <c r="I605" s="171"/>
      <c r="J605" s="21"/>
      <c r="K605" s="22"/>
    </row>
    <row r="606" spans="1:11" ht="1.5" customHeight="1">
      <c r="A606" s="299"/>
      <c r="B606" s="27"/>
      <c r="C606" s="28"/>
      <c r="D606" s="299"/>
      <c r="E606" s="302"/>
      <c r="F606" s="29"/>
      <c r="G606" s="236"/>
      <c r="H606" s="237"/>
      <c r="I606" s="182"/>
      <c r="J606" s="155"/>
      <c r="K606" s="31"/>
    </row>
    <row r="607" spans="1:11" ht="1.5" customHeight="1">
      <c r="A607" s="297" t="s">
        <v>48</v>
      </c>
      <c r="B607" s="10"/>
      <c r="C607" s="32"/>
      <c r="D607" s="297">
        <v>600</v>
      </c>
      <c r="E607" s="300">
        <v>60016</v>
      </c>
      <c r="F607" s="12"/>
      <c r="G607" s="230"/>
      <c r="H607" s="231"/>
      <c r="I607" s="175"/>
      <c r="J607" s="153"/>
      <c r="K607" s="13"/>
    </row>
    <row r="608" spans="1:11" ht="10.5" customHeight="1">
      <c r="A608" s="298"/>
      <c r="B608" s="15" t="s">
        <v>2</v>
      </c>
      <c r="C608" s="34" t="s">
        <v>41</v>
      </c>
      <c r="D608" s="298"/>
      <c r="E608" s="301"/>
      <c r="F608" s="16" t="s">
        <v>102</v>
      </c>
      <c r="G608" s="260">
        <f>SUM(G609:G612)</f>
        <v>2650000</v>
      </c>
      <c r="H608" s="260">
        <f>SUM(H609:H612)</f>
        <v>2266000</v>
      </c>
      <c r="I608" s="170"/>
      <c r="J608" s="154">
        <f>SUM(J609:J612)</f>
        <v>2264937.07</v>
      </c>
      <c r="K608" s="18">
        <f>IF(H608&gt;0,J608/H608*100,"-")</f>
        <v>99.9530922330097</v>
      </c>
    </row>
    <row r="609" spans="1:11" ht="10.5" customHeight="1">
      <c r="A609" s="298"/>
      <c r="B609" s="15" t="s">
        <v>3</v>
      </c>
      <c r="C609" s="146" t="s">
        <v>127</v>
      </c>
      <c r="D609" s="298"/>
      <c r="E609" s="301"/>
      <c r="F609" s="19" t="s">
        <v>137</v>
      </c>
      <c r="G609" s="233">
        <v>0</v>
      </c>
      <c r="H609" s="234">
        <v>0</v>
      </c>
      <c r="I609" s="171"/>
      <c r="J609" s="21">
        <v>0</v>
      </c>
      <c r="K609" s="22" t="str">
        <f>IF(H609&gt;0,J609/H609*100,"-")</f>
        <v>-</v>
      </c>
    </row>
    <row r="610" spans="1:11" ht="10.5" customHeight="1">
      <c r="A610" s="298"/>
      <c r="B610" s="15" t="s">
        <v>4</v>
      </c>
      <c r="C610" s="146" t="s">
        <v>143</v>
      </c>
      <c r="D610" s="298"/>
      <c r="E610" s="301"/>
      <c r="F610" s="19" t="s">
        <v>33</v>
      </c>
      <c r="G610" s="233">
        <v>2297500</v>
      </c>
      <c r="H610" s="234">
        <v>1754000</v>
      </c>
      <c r="I610" s="171"/>
      <c r="J610" s="21">
        <v>1753384.76</v>
      </c>
      <c r="K610" s="22">
        <f>IF(H610&gt;0,J610/H610*100,"-")</f>
        <v>99.9649236031927</v>
      </c>
    </row>
    <row r="611" spans="1:11" ht="10.5" customHeight="1">
      <c r="A611" s="298"/>
      <c r="B611" s="15" t="s">
        <v>5</v>
      </c>
      <c r="C611" s="146" t="s">
        <v>234</v>
      </c>
      <c r="D611" s="298"/>
      <c r="E611" s="301"/>
      <c r="F611" s="19" t="s">
        <v>54</v>
      </c>
      <c r="G611" s="233">
        <v>352500</v>
      </c>
      <c r="H611" s="234">
        <v>512000</v>
      </c>
      <c r="I611" s="171"/>
      <c r="J611" s="21">
        <v>511552.31</v>
      </c>
      <c r="K611" s="22">
        <f>IF(H611&gt;0,J611/H611*100,"-")</f>
        <v>99.912560546875</v>
      </c>
    </row>
    <row r="612" spans="1:11" ht="10.5" customHeight="1">
      <c r="A612" s="298"/>
      <c r="B612" s="15"/>
      <c r="C612" s="146" t="s">
        <v>233</v>
      </c>
      <c r="D612" s="298"/>
      <c r="E612" s="301"/>
      <c r="F612" s="19" t="s">
        <v>55</v>
      </c>
      <c r="G612" s="233">
        <v>0</v>
      </c>
      <c r="H612" s="234">
        <v>0</v>
      </c>
      <c r="I612" s="171"/>
      <c r="J612" s="21">
        <v>0</v>
      </c>
      <c r="K612" s="22" t="str">
        <f>IF(H612&gt;0,J612/H612*100,"-")</f>
        <v>-</v>
      </c>
    </row>
    <row r="613" spans="1:11" ht="1.5" customHeight="1">
      <c r="A613" s="299"/>
      <c r="B613" s="27"/>
      <c r="C613" s="28"/>
      <c r="D613" s="299"/>
      <c r="E613" s="302"/>
      <c r="F613" s="29"/>
      <c r="G613" s="236"/>
      <c r="H613" s="237"/>
      <c r="I613" s="182"/>
      <c r="J613" s="155"/>
      <c r="K613" s="31"/>
    </row>
    <row r="614" spans="1:11" ht="1.5" customHeight="1">
      <c r="A614" s="297" t="s">
        <v>50</v>
      </c>
      <c r="B614" s="10"/>
      <c r="C614" s="32"/>
      <c r="D614" s="297">
        <v>600</v>
      </c>
      <c r="E614" s="300">
        <v>60015</v>
      </c>
      <c r="F614" s="12"/>
      <c r="G614" s="230"/>
      <c r="H614" s="231"/>
      <c r="I614" s="175"/>
      <c r="J614" s="153"/>
      <c r="K614" s="13"/>
    </row>
    <row r="615" spans="1:11" ht="10.5" customHeight="1">
      <c r="A615" s="298"/>
      <c r="B615" s="15" t="s">
        <v>2</v>
      </c>
      <c r="C615" s="34" t="s">
        <v>41</v>
      </c>
      <c r="D615" s="298"/>
      <c r="E615" s="301"/>
      <c r="F615" s="16" t="s">
        <v>102</v>
      </c>
      <c r="G615" s="260">
        <f>SUM(G616:G619)</f>
        <v>3660000</v>
      </c>
      <c r="H615" s="260">
        <f>SUM(H616:H619)</f>
        <v>1338000</v>
      </c>
      <c r="I615" s="170"/>
      <c r="J615" s="154">
        <f>SUM(J616:J619)</f>
        <v>1337933.35</v>
      </c>
      <c r="K615" s="18">
        <f>IF(H615&gt;0,J615/H615*100,"-")</f>
        <v>99.99501868460389</v>
      </c>
    </row>
    <row r="616" spans="1:11" ht="10.5" customHeight="1">
      <c r="A616" s="298"/>
      <c r="B616" s="15" t="s">
        <v>3</v>
      </c>
      <c r="C616" s="146" t="s">
        <v>127</v>
      </c>
      <c r="D616" s="298"/>
      <c r="E616" s="301"/>
      <c r="F616" s="19" t="s">
        <v>137</v>
      </c>
      <c r="G616" s="233">
        <v>0</v>
      </c>
      <c r="H616" s="234">
        <v>0</v>
      </c>
      <c r="I616" s="171"/>
      <c r="J616" s="21">
        <v>0</v>
      </c>
      <c r="K616" s="22" t="str">
        <f>IF(H616&gt;0,J616/H616*100,"-")</f>
        <v>-</v>
      </c>
    </row>
    <row r="617" spans="1:11" ht="10.5" customHeight="1">
      <c r="A617" s="298"/>
      <c r="B617" s="15" t="s">
        <v>4</v>
      </c>
      <c r="C617" s="146" t="s">
        <v>143</v>
      </c>
      <c r="D617" s="298"/>
      <c r="E617" s="301"/>
      <c r="F617" s="19" t="s">
        <v>33</v>
      </c>
      <c r="G617" s="233">
        <v>3172120</v>
      </c>
      <c r="H617" s="234">
        <v>0</v>
      </c>
      <c r="I617" s="171"/>
      <c r="J617" s="21">
        <v>0</v>
      </c>
      <c r="K617" s="22" t="str">
        <f>IF(H617&gt;0,J617/H617*100,"-")</f>
        <v>-</v>
      </c>
    </row>
    <row r="618" spans="1:11" ht="10.5" customHeight="1">
      <c r="A618" s="298"/>
      <c r="B618" s="15" t="s">
        <v>5</v>
      </c>
      <c r="C618" s="146" t="s">
        <v>236</v>
      </c>
      <c r="D618" s="298"/>
      <c r="E618" s="301"/>
      <c r="F618" s="19" t="s">
        <v>54</v>
      </c>
      <c r="G618" s="233">
        <v>487880</v>
      </c>
      <c r="H618" s="234">
        <v>1338000</v>
      </c>
      <c r="I618" s="171"/>
      <c r="J618" s="21">
        <v>1337933.35</v>
      </c>
      <c r="K618" s="22">
        <f>IF(H618&gt;0,J618/H618*100,"-")</f>
        <v>99.99501868460389</v>
      </c>
    </row>
    <row r="619" spans="1:11" ht="10.5" customHeight="1">
      <c r="A619" s="298"/>
      <c r="B619" s="15"/>
      <c r="C619" s="204" t="s">
        <v>235</v>
      </c>
      <c r="D619" s="298"/>
      <c r="E619" s="301"/>
      <c r="F619" s="19" t="s">
        <v>55</v>
      </c>
      <c r="G619" s="233">
        <v>0</v>
      </c>
      <c r="H619" s="234">
        <v>0</v>
      </c>
      <c r="I619" s="171"/>
      <c r="J619" s="21">
        <v>0</v>
      </c>
      <c r="K619" s="22" t="str">
        <f>IF(H619&gt;0,J619/H619*100,"-")</f>
        <v>-</v>
      </c>
    </row>
    <row r="620" spans="1:11" ht="1.5" customHeight="1">
      <c r="A620" s="299"/>
      <c r="B620" s="27"/>
      <c r="C620" s="28"/>
      <c r="D620" s="299"/>
      <c r="E620" s="302"/>
      <c r="F620" s="29"/>
      <c r="G620" s="236"/>
      <c r="H620" s="237"/>
      <c r="I620" s="182"/>
      <c r="J620" s="155"/>
      <c r="K620" s="31"/>
    </row>
    <row r="621" spans="1:11" ht="1.5" customHeight="1">
      <c r="A621" s="297" t="s">
        <v>51</v>
      </c>
      <c r="B621" s="10"/>
      <c r="C621" s="32"/>
      <c r="D621" s="297">
        <v>600</v>
      </c>
      <c r="E621" s="300">
        <v>60015</v>
      </c>
      <c r="F621" s="12"/>
      <c r="G621" s="230"/>
      <c r="H621" s="231"/>
      <c r="I621" s="175"/>
      <c r="J621" s="153"/>
      <c r="K621" s="13"/>
    </row>
    <row r="622" spans="1:11" ht="10.5" customHeight="1">
      <c r="A622" s="298"/>
      <c r="B622" s="15" t="s">
        <v>2</v>
      </c>
      <c r="C622" s="34" t="s">
        <v>41</v>
      </c>
      <c r="D622" s="298"/>
      <c r="E622" s="301"/>
      <c r="F622" s="16" t="s">
        <v>102</v>
      </c>
      <c r="G622" s="260">
        <f>SUM(G623:G626)</f>
        <v>4072000</v>
      </c>
      <c r="H622" s="260">
        <f>SUM(H623:H626)</f>
        <v>128790</v>
      </c>
      <c r="I622" s="170"/>
      <c r="J622" s="154">
        <f>SUM(J623:J626)</f>
        <v>127088</v>
      </c>
      <c r="K622" s="18">
        <f>IF(H622&gt;0,J622/H622*100,"-")</f>
        <v>98.67846882521934</v>
      </c>
    </row>
    <row r="623" spans="1:11" ht="10.5" customHeight="1">
      <c r="A623" s="298"/>
      <c r="B623" s="15" t="s">
        <v>3</v>
      </c>
      <c r="C623" s="146" t="s">
        <v>127</v>
      </c>
      <c r="D623" s="298"/>
      <c r="E623" s="301"/>
      <c r="F623" s="19" t="s">
        <v>137</v>
      </c>
      <c r="G623" s="233">
        <v>0</v>
      </c>
      <c r="H623" s="234">
        <v>0</v>
      </c>
      <c r="I623" s="171"/>
      <c r="J623" s="21">
        <v>0</v>
      </c>
      <c r="K623" s="22" t="str">
        <f>IF(H623&gt;0,J623/H623*100,"-")</f>
        <v>-</v>
      </c>
    </row>
    <row r="624" spans="1:11" ht="10.5" customHeight="1">
      <c r="A624" s="298"/>
      <c r="B624" s="15" t="s">
        <v>4</v>
      </c>
      <c r="C624" s="146" t="s">
        <v>143</v>
      </c>
      <c r="D624" s="298"/>
      <c r="E624" s="301"/>
      <c r="F624" s="19" t="s">
        <v>33</v>
      </c>
      <c r="G624" s="233">
        <v>3543662</v>
      </c>
      <c r="H624" s="234">
        <v>26800</v>
      </c>
      <c r="I624" s="171"/>
      <c r="J624" s="21">
        <v>26739.3</v>
      </c>
      <c r="K624" s="22">
        <f>IF(H624&gt;0,J624/H624*100,"-")</f>
        <v>99.77350746268657</v>
      </c>
    </row>
    <row r="625" spans="1:11" ht="10.5" customHeight="1">
      <c r="A625" s="298"/>
      <c r="B625" s="15" t="s">
        <v>5</v>
      </c>
      <c r="C625" s="146" t="s">
        <v>237</v>
      </c>
      <c r="D625" s="298"/>
      <c r="E625" s="301"/>
      <c r="F625" s="19" t="s">
        <v>54</v>
      </c>
      <c r="G625" s="233">
        <v>528338</v>
      </c>
      <c r="H625" s="234">
        <v>101990</v>
      </c>
      <c r="I625" s="171"/>
      <c r="J625" s="21">
        <v>100348.7</v>
      </c>
      <c r="K625" s="22">
        <f>IF(H625&gt;0,J625/H625*100,"-")</f>
        <v>98.39072458084127</v>
      </c>
    </row>
    <row r="626" spans="1:11" ht="10.5" customHeight="1">
      <c r="A626" s="298"/>
      <c r="B626" s="15"/>
      <c r="C626" s="146" t="s">
        <v>239</v>
      </c>
      <c r="D626" s="298"/>
      <c r="E626" s="301"/>
      <c r="F626" s="19" t="s">
        <v>55</v>
      </c>
      <c r="G626" s="233">
        <v>0</v>
      </c>
      <c r="H626" s="234">
        <v>0</v>
      </c>
      <c r="I626" s="171"/>
      <c r="J626" s="21">
        <v>0</v>
      </c>
      <c r="K626" s="22" t="str">
        <f>IF(H626&gt;0,J626/H626*100,"-")</f>
        <v>-</v>
      </c>
    </row>
    <row r="627" spans="1:11" ht="10.5" customHeight="1">
      <c r="A627" s="298"/>
      <c r="B627" s="15"/>
      <c r="C627" s="146" t="s">
        <v>238</v>
      </c>
      <c r="D627" s="298"/>
      <c r="E627" s="301"/>
      <c r="F627" s="24"/>
      <c r="G627" s="233"/>
      <c r="H627" s="234"/>
      <c r="I627" s="171"/>
      <c r="J627" s="21"/>
      <c r="K627" s="22"/>
    </row>
    <row r="628" spans="1:11" ht="1.5" customHeight="1">
      <c r="A628" s="299"/>
      <c r="B628" s="27"/>
      <c r="C628" s="28"/>
      <c r="D628" s="299"/>
      <c r="E628" s="302"/>
      <c r="F628" s="29"/>
      <c r="G628" s="236"/>
      <c r="H628" s="237"/>
      <c r="I628" s="182"/>
      <c r="J628" s="155"/>
      <c r="K628" s="31"/>
    </row>
    <row r="629" spans="1:11" ht="1.5" customHeight="1">
      <c r="A629" s="297" t="s">
        <v>52</v>
      </c>
      <c r="B629" s="10"/>
      <c r="C629" s="32"/>
      <c r="D629" s="297">
        <v>600</v>
      </c>
      <c r="E629" s="300">
        <v>60015</v>
      </c>
      <c r="F629" s="12"/>
      <c r="G629" s="230"/>
      <c r="H629" s="231"/>
      <c r="I629" s="175"/>
      <c r="J629" s="153"/>
      <c r="K629" s="13"/>
    </row>
    <row r="630" spans="1:11" ht="10.5" customHeight="1">
      <c r="A630" s="298"/>
      <c r="B630" s="15" t="s">
        <v>2</v>
      </c>
      <c r="C630" s="34" t="s">
        <v>41</v>
      </c>
      <c r="D630" s="298"/>
      <c r="E630" s="301"/>
      <c r="F630" s="16" t="s">
        <v>102</v>
      </c>
      <c r="G630" s="260">
        <f>SUM(G631:G634)</f>
        <v>4273000</v>
      </c>
      <c r="H630" s="260">
        <f>SUM(H631:H634)</f>
        <v>6886000</v>
      </c>
      <c r="I630" s="170"/>
      <c r="J630" s="154">
        <f>SUM(J631:J634)</f>
        <v>6885072.58</v>
      </c>
      <c r="K630" s="18">
        <f>IF(H630&gt;0,J630/H630*100,"-")</f>
        <v>99.9865318036596</v>
      </c>
    </row>
    <row r="631" spans="1:11" ht="10.5" customHeight="1">
      <c r="A631" s="298"/>
      <c r="B631" s="15" t="s">
        <v>3</v>
      </c>
      <c r="C631" s="146" t="s">
        <v>127</v>
      </c>
      <c r="D631" s="298"/>
      <c r="E631" s="301"/>
      <c r="F631" s="19" t="s">
        <v>137</v>
      </c>
      <c r="G631" s="233">
        <v>0</v>
      </c>
      <c r="H631" s="234">
        <v>0</v>
      </c>
      <c r="I631" s="171"/>
      <c r="J631" s="21">
        <v>0</v>
      </c>
      <c r="K631" s="22" t="str">
        <f>IF(H631&gt;0,J631/H631*100,"-")</f>
        <v>-</v>
      </c>
    </row>
    <row r="632" spans="1:11" ht="10.5" customHeight="1">
      <c r="A632" s="298"/>
      <c r="B632" s="15" t="s">
        <v>4</v>
      </c>
      <c r="C632" s="146" t="s">
        <v>143</v>
      </c>
      <c r="D632" s="298"/>
      <c r="E632" s="301"/>
      <c r="F632" s="19" t="s">
        <v>33</v>
      </c>
      <c r="G632" s="233">
        <v>3718243</v>
      </c>
      <c r="H632" s="234">
        <v>5355000</v>
      </c>
      <c r="I632" s="171"/>
      <c r="J632" s="21">
        <v>5354513.44</v>
      </c>
      <c r="K632" s="22">
        <f>IF(H632&gt;0,J632/H632*100,"-")</f>
        <v>99.99091391223158</v>
      </c>
    </row>
    <row r="633" spans="1:11" ht="10.5" customHeight="1">
      <c r="A633" s="298"/>
      <c r="B633" s="15" t="s">
        <v>5</v>
      </c>
      <c r="C633" s="146" t="s">
        <v>242</v>
      </c>
      <c r="D633" s="298"/>
      <c r="E633" s="301"/>
      <c r="F633" s="19" t="s">
        <v>54</v>
      </c>
      <c r="G633" s="233">
        <v>554757</v>
      </c>
      <c r="H633" s="234">
        <v>1531000</v>
      </c>
      <c r="I633" s="171"/>
      <c r="J633" s="21">
        <v>1530559.14</v>
      </c>
      <c r="K633" s="22">
        <f>IF(H633&gt;0,J633/H633*100,"-")</f>
        <v>99.97120444154147</v>
      </c>
    </row>
    <row r="634" spans="1:11" ht="10.5" customHeight="1">
      <c r="A634" s="298"/>
      <c r="B634" s="15"/>
      <c r="C634" s="146" t="s">
        <v>243</v>
      </c>
      <c r="D634" s="298"/>
      <c r="E634" s="301"/>
      <c r="F634" s="19" t="s">
        <v>55</v>
      </c>
      <c r="G634" s="233">
        <v>0</v>
      </c>
      <c r="H634" s="234">
        <v>0</v>
      </c>
      <c r="I634" s="171"/>
      <c r="J634" s="21">
        <v>0</v>
      </c>
      <c r="K634" s="22" t="str">
        <f>IF(H634&gt;0,J634/H634*100,"-")</f>
        <v>-</v>
      </c>
    </row>
    <row r="635" spans="1:11" ht="10.5" customHeight="1">
      <c r="A635" s="298"/>
      <c r="B635" s="15"/>
      <c r="C635" s="146" t="s">
        <v>244</v>
      </c>
      <c r="D635" s="298"/>
      <c r="E635" s="301"/>
      <c r="F635" s="24"/>
      <c r="G635" s="233"/>
      <c r="H635" s="234"/>
      <c r="I635" s="171"/>
      <c r="J635" s="21"/>
      <c r="K635" s="22"/>
    </row>
    <row r="636" spans="1:11" ht="10.5" customHeight="1">
      <c r="A636" s="298"/>
      <c r="B636" s="15"/>
      <c r="C636" s="146" t="s">
        <v>245</v>
      </c>
      <c r="D636" s="298"/>
      <c r="E636" s="301"/>
      <c r="F636" s="24"/>
      <c r="G636" s="233"/>
      <c r="H636" s="234"/>
      <c r="I636" s="171"/>
      <c r="J636" s="21"/>
      <c r="K636" s="22"/>
    </row>
    <row r="637" spans="1:11" ht="1.5" customHeight="1">
      <c r="A637" s="299"/>
      <c r="B637" s="27"/>
      <c r="C637" s="28"/>
      <c r="D637" s="299"/>
      <c r="E637" s="302"/>
      <c r="F637" s="29"/>
      <c r="G637" s="236"/>
      <c r="H637" s="237"/>
      <c r="I637" s="182"/>
      <c r="J637" s="155"/>
      <c r="K637" s="31"/>
    </row>
    <row r="638" spans="1:11" ht="1.5" customHeight="1">
      <c r="A638" s="297" t="s">
        <v>53</v>
      </c>
      <c r="B638" s="10"/>
      <c r="C638" s="32"/>
      <c r="D638" s="297">
        <v>600</v>
      </c>
      <c r="E638" s="300">
        <v>60016</v>
      </c>
      <c r="F638" s="12"/>
      <c r="G638" s="230"/>
      <c r="H638" s="231"/>
      <c r="I638" s="175"/>
      <c r="J638" s="153"/>
      <c r="K638" s="13"/>
    </row>
    <row r="639" spans="1:11" ht="10.5" customHeight="1">
      <c r="A639" s="298"/>
      <c r="B639" s="15" t="s">
        <v>2</v>
      </c>
      <c r="C639" s="34" t="s">
        <v>41</v>
      </c>
      <c r="D639" s="298"/>
      <c r="E639" s="301"/>
      <c r="F639" s="16" t="s">
        <v>102</v>
      </c>
      <c r="G639" s="260">
        <f>SUM(G640:G643)</f>
        <v>0</v>
      </c>
      <c r="H639" s="260">
        <f>SUM(H640:H643)</f>
        <v>1574000</v>
      </c>
      <c r="I639" s="170"/>
      <c r="J639" s="154">
        <f>SUM(J640:J643)</f>
        <v>1550640.03</v>
      </c>
      <c r="K639" s="18">
        <f>IF(H639&gt;0,J639/H639*100,"-")</f>
        <v>98.51588500635324</v>
      </c>
    </row>
    <row r="640" spans="1:11" ht="10.5" customHeight="1">
      <c r="A640" s="298"/>
      <c r="B640" s="15" t="s">
        <v>3</v>
      </c>
      <c r="C640" s="146" t="s">
        <v>127</v>
      </c>
      <c r="D640" s="298"/>
      <c r="E640" s="301"/>
      <c r="F640" s="19" t="s">
        <v>137</v>
      </c>
      <c r="G640" s="233">
        <v>0</v>
      </c>
      <c r="H640" s="234">
        <v>1141692</v>
      </c>
      <c r="I640" s="171"/>
      <c r="J640" s="21">
        <v>1118332.03</v>
      </c>
      <c r="K640" s="22">
        <f>IF(H640&gt;0,J640/H640*100,"-")</f>
        <v>97.95391664301756</v>
      </c>
    </row>
    <row r="641" spans="1:11" ht="10.5" customHeight="1">
      <c r="A641" s="298"/>
      <c r="B641" s="15" t="s">
        <v>4</v>
      </c>
      <c r="C641" s="146" t="s">
        <v>143</v>
      </c>
      <c r="D641" s="298"/>
      <c r="E641" s="301"/>
      <c r="F641" s="19" t="s">
        <v>33</v>
      </c>
      <c r="G641" s="233">
        <v>0</v>
      </c>
      <c r="H641" s="234">
        <v>0</v>
      </c>
      <c r="I641" s="171"/>
      <c r="J641" s="21">
        <v>0</v>
      </c>
      <c r="K641" s="22" t="str">
        <f>IF(H641&gt;0,J641/H641*100,"-")</f>
        <v>-</v>
      </c>
    </row>
    <row r="642" spans="1:11" ht="10.5" customHeight="1">
      <c r="A642" s="298"/>
      <c r="B642" s="15" t="s">
        <v>5</v>
      </c>
      <c r="C642" s="146" t="s">
        <v>236</v>
      </c>
      <c r="D642" s="298"/>
      <c r="E642" s="301"/>
      <c r="F642" s="19" t="s">
        <v>54</v>
      </c>
      <c r="G642" s="233">
        <v>0</v>
      </c>
      <c r="H642" s="234">
        <v>432308</v>
      </c>
      <c r="I642" s="171"/>
      <c r="J642" s="21">
        <v>432308</v>
      </c>
      <c r="K642" s="22">
        <f>IF(H642&gt;0,J642/H642*100,"-")</f>
        <v>100</v>
      </c>
    </row>
    <row r="643" spans="1:11" ht="10.5" customHeight="1">
      <c r="A643" s="298"/>
      <c r="B643" s="15"/>
      <c r="C643" s="204" t="s">
        <v>246</v>
      </c>
      <c r="D643" s="298"/>
      <c r="E643" s="301"/>
      <c r="F643" s="19" t="s">
        <v>55</v>
      </c>
      <c r="G643" s="233">
        <v>0</v>
      </c>
      <c r="H643" s="234">
        <v>0</v>
      </c>
      <c r="I643" s="171"/>
      <c r="J643" s="21">
        <v>0</v>
      </c>
      <c r="K643" s="22" t="str">
        <f>IF(H643&gt;0,J643/H643*100,"-")</f>
        <v>-</v>
      </c>
    </row>
    <row r="644" spans="1:11" ht="1.5" customHeight="1">
      <c r="A644" s="299"/>
      <c r="B644" s="27"/>
      <c r="C644" s="28"/>
      <c r="D644" s="299"/>
      <c r="E644" s="302"/>
      <c r="F644" s="29"/>
      <c r="G644" s="236"/>
      <c r="H644" s="237"/>
      <c r="I644" s="182"/>
      <c r="J644" s="155"/>
      <c r="K644" s="31"/>
    </row>
    <row r="645" spans="1:11" ht="1.5" customHeight="1">
      <c r="A645" s="316" t="s">
        <v>65</v>
      </c>
      <c r="B645" s="10"/>
      <c r="C645" s="32"/>
      <c r="D645" s="297">
        <v>600</v>
      </c>
      <c r="E645" s="300">
        <v>60015</v>
      </c>
      <c r="F645" s="12"/>
      <c r="G645" s="230"/>
      <c r="H645" s="231"/>
      <c r="I645" s="175"/>
      <c r="J645" s="153"/>
      <c r="K645" s="13"/>
    </row>
    <row r="646" spans="1:11" ht="10.5" customHeight="1">
      <c r="A646" s="298"/>
      <c r="B646" s="15" t="s">
        <v>2</v>
      </c>
      <c r="C646" s="34" t="s">
        <v>41</v>
      </c>
      <c r="D646" s="298"/>
      <c r="E646" s="301"/>
      <c r="F646" s="16" t="s">
        <v>102</v>
      </c>
      <c r="G646" s="260">
        <f>SUM(G647:G650)</f>
        <v>0</v>
      </c>
      <c r="H646" s="260">
        <f>SUM(H647:H650)</f>
        <v>52887</v>
      </c>
      <c r="I646" s="170"/>
      <c r="J646" s="154">
        <f>SUM(J647:J648)</f>
        <v>52887</v>
      </c>
      <c r="K646" s="18">
        <f>IF(H646&gt;0,J646/H646*100,"-")</f>
        <v>100</v>
      </c>
    </row>
    <row r="647" spans="1:11" ht="10.5" customHeight="1">
      <c r="A647" s="298"/>
      <c r="B647" s="15" t="s">
        <v>3</v>
      </c>
      <c r="C647" s="146" t="s">
        <v>127</v>
      </c>
      <c r="D647" s="298"/>
      <c r="E647" s="301"/>
      <c r="F647" s="19" t="s">
        <v>137</v>
      </c>
      <c r="G647" s="233">
        <v>0</v>
      </c>
      <c r="H647" s="234">
        <v>52887</v>
      </c>
      <c r="I647" s="171"/>
      <c r="J647" s="21">
        <v>52887</v>
      </c>
      <c r="K647" s="22">
        <f>IF(H647&gt;0,J647/H647*100,"-")</f>
        <v>100</v>
      </c>
    </row>
    <row r="648" spans="1:11" ht="10.5" customHeight="1">
      <c r="A648" s="298"/>
      <c r="B648" s="15" t="s">
        <v>4</v>
      </c>
      <c r="C648" s="146" t="s">
        <v>143</v>
      </c>
      <c r="D648" s="298"/>
      <c r="E648" s="301"/>
      <c r="F648" s="19" t="s">
        <v>33</v>
      </c>
      <c r="G648" s="233">
        <v>0</v>
      </c>
      <c r="H648" s="234">
        <v>0</v>
      </c>
      <c r="I648" s="171"/>
      <c r="J648" s="21">
        <v>0</v>
      </c>
      <c r="K648" s="22" t="str">
        <f>IF(H648&gt;0,J648/H648*100,"-")</f>
        <v>-</v>
      </c>
    </row>
    <row r="649" spans="1:11" ht="10.5" customHeight="1">
      <c r="A649" s="298"/>
      <c r="B649" s="15" t="s">
        <v>5</v>
      </c>
      <c r="C649" s="146" t="s">
        <v>247</v>
      </c>
      <c r="D649" s="298"/>
      <c r="E649" s="301"/>
      <c r="F649" s="19" t="s">
        <v>54</v>
      </c>
      <c r="G649" s="233">
        <v>0</v>
      </c>
      <c r="H649" s="234">
        <v>0</v>
      </c>
      <c r="I649" s="171"/>
      <c r="J649" s="21">
        <v>0</v>
      </c>
      <c r="K649" s="22" t="str">
        <f>IF(H649&gt;0,J649/H649*100,"-")</f>
        <v>-</v>
      </c>
    </row>
    <row r="650" spans="1:11" ht="10.5" customHeight="1">
      <c r="A650" s="298"/>
      <c r="B650" s="15"/>
      <c r="C650" s="204" t="s">
        <v>248</v>
      </c>
      <c r="D650" s="298"/>
      <c r="E650" s="301"/>
      <c r="F650" s="19" t="s">
        <v>55</v>
      </c>
      <c r="G650" s="233">
        <v>0</v>
      </c>
      <c r="H650" s="234">
        <v>0</v>
      </c>
      <c r="I650" s="171"/>
      <c r="J650" s="21">
        <v>0</v>
      </c>
      <c r="K650" s="22" t="str">
        <f>IF(H650&gt;0,J650/H650*100,"-")</f>
        <v>-</v>
      </c>
    </row>
    <row r="651" spans="1:11" ht="10.5" customHeight="1">
      <c r="A651" s="298"/>
      <c r="B651" s="15"/>
      <c r="C651" s="204" t="s">
        <v>249</v>
      </c>
      <c r="D651" s="298"/>
      <c r="E651" s="301"/>
      <c r="F651" s="19"/>
      <c r="G651" s="233"/>
      <c r="H651" s="234"/>
      <c r="I651" s="171"/>
      <c r="J651" s="21"/>
      <c r="K651" s="22"/>
    </row>
    <row r="652" spans="1:11" ht="1.5" customHeight="1">
      <c r="A652" s="299"/>
      <c r="B652" s="27"/>
      <c r="C652" s="28"/>
      <c r="D652" s="299"/>
      <c r="E652" s="302"/>
      <c r="F652" s="29"/>
      <c r="G652" s="236"/>
      <c r="H652" s="237"/>
      <c r="I652" s="182"/>
      <c r="J652" s="155"/>
      <c r="K652" s="31"/>
    </row>
    <row r="653" spans="1:11" ht="1.5" customHeight="1">
      <c r="A653" s="316" t="s">
        <v>66</v>
      </c>
      <c r="B653" s="10"/>
      <c r="C653" s="32"/>
      <c r="D653" s="297">
        <v>600</v>
      </c>
      <c r="E653" s="300">
        <v>60015</v>
      </c>
      <c r="F653" s="12"/>
      <c r="G653" s="230"/>
      <c r="H653" s="231"/>
      <c r="I653" s="175"/>
      <c r="J653" s="153"/>
      <c r="K653" s="13"/>
    </row>
    <row r="654" spans="1:11" ht="10.5" customHeight="1">
      <c r="A654" s="298"/>
      <c r="B654" s="15" t="s">
        <v>2</v>
      </c>
      <c r="C654" s="34" t="s">
        <v>41</v>
      </c>
      <c r="D654" s="298"/>
      <c r="E654" s="301"/>
      <c r="F654" s="16" t="s">
        <v>102</v>
      </c>
      <c r="G654" s="260">
        <f>SUM(G655:G658)</f>
        <v>10000000</v>
      </c>
      <c r="H654" s="260">
        <f>SUM(H655:H658)</f>
        <v>7786879</v>
      </c>
      <c r="I654" s="170"/>
      <c r="J654" s="154">
        <f>SUM(J655:J658)</f>
        <v>7705321.5600000005</v>
      </c>
      <c r="K654" s="18">
        <f>IF(H654&gt;0,J654/H654*100,"-")</f>
        <v>98.95262993042527</v>
      </c>
    </row>
    <row r="655" spans="1:11" ht="10.5" customHeight="1">
      <c r="A655" s="298"/>
      <c r="B655" s="15" t="s">
        <v>3</v>
      </c>
      <c r="C655" s="146" t="s">
        <v>127</v>
      </c>
      <c r="D655" s="298"/>
      <c r="E655" s="301"/>
      <c r="F655" s="19" t="s">
        <v>137</v>
      </c>
      <c r="G655" s="233">
        <v>0</v>
      </c>
      <c r="H655" s="234">
        <v>0</v>
      </c>
      <c r="I655" s="171"/>
      <c r="J655" s="21">
        <v>0</v>
      </c>
      <c r="K655" s="22" t="str">
        <f>IF(H655&gt;0,J655/H655*100,"-")</f>
        <v>-</v>
      </c>
    </row>
    <row r="656" spans="1:11" ht="10.5" customHeight="1">
      <c r="A656" s="298"/>
      <c r="B656" s="15" t="s">
        <v>4</v>
      </c>
      <c r="C656" s="146" t="s">
        <v>143</v>
      </c>
      <c r="D656" s="298"/>
      <c r="E656" s="301"/>
      <c r="F656" s="19" t="s">
        <v>33</v>
      </c>
      <c r="G656" s="233">
        <v>0</v>
      </c>
      <c r="H656" s="234">
        <v>6318332</v>
      </c>
      <c r="I656" s="171"/>
      <c r="J656" s="21">
        <v>6247606.69</v>
      </c>
      <c r="K656" s="22">
        <f>IF(H656&gt;0,J656/H656*100,"-")</f>
        <v>98.88063321142353</v>
      </c>
    </row>
    <row r="657" spans="1:11" ht="10.5" customHeight="1">
      <c r="A657" s="298"/>
      <c r="B657" s="15" t="s">
        <v>5</v>
      </c>
      <c r="C657" s="146" t="s">
        <v>250</v>
      </c>
      <c r="D657" s="298"/>
      <c r="E657" s="301"/>
      <c r="F657" s="19" t="s">
        <v>54</v>
      </c>
      <c r="G657" s="233">
        <v>10000000</v>
      </c>
      <c r="H657" s="234">
        <v>1468547</v>
      </c>
      <c r="I657" s="171"/>
      <c r="J657" s="21">
        <v>1457714.87</v>
      </c>
      <c r="K657" s="22">
        <f>IF(H657&gt;0,J657/H657*100,"-")</f>
        <v>99.26239132966123</v>
      </c>
    </row>
    <row r="658" spans="1:11" ht="10.5" customHeight="1">
      <c r="A658" s="298"/>
      <c r="B658" s="15"/>
      <c r="C658" s="204" t="s">
        <v>251</v>
      </c>
      <c r="D658" s="298"/>
      <c r="E658" s="301"/>
      <c r="F658" s="19" t="s">
        <v>55</v>
      </c>
      <c r="G658" s="233">
        <v>0</v>
      </c>
      <c r="H658" s="234">
        <v>0</v>
      </c>
      <c r="I658" s="171"/>
      <c r="J658" s="21">
        <v>0</v>
      </c>
      <c r="K658" s="22" t="str">
        <f>IF(H658&gt;0,J658/H658*100,"-")</f>
        <v>-</v>
      </c>
    </row>
    <row r="659" spans="1:11" ht="1.5" customHeight="1">
      <c r="A659" s="299"/>
      <c r="B659" s="27"/>
      <c r="C659" s="28"/>
      <c r="D659" s="299"/>
      <c r="E659" s="302"/>
      <c r="F659" s="29"/>
      <c r="G659" s="236"/>
      <c r="H659" s="237"/>
      <c r="I659" s="182"/>
      <c r="J659" s="155"/>
      <c r="K659" s="31"/>
    </row>
    <row r="660" spans="1:11" ht="1.5" customHeight="1">
      <c r="A660" s="316" t="s">
        <v>67</v>
      </c>
      <c r="B660" s="10"/>
      <c r="C660" s="32"/>
      <c r="D660" s="297">
        <v>600</v>
      </c>
      <c r="E660" s="300">
        <v>60015</v>
      </c>
      <c r="F660" s="12"/>
      <c r="G660" s="230"/>
      <c r="H660" s="231"/>
      <c r="I660" s="175"/>
      <c r="J660" s="153"/>
      <c r="K660" s="13"/>
    </row>
    <row r="661" spans="1:11" ht="10.5" customHeight="1">
      <c r="A661" s="298"/>
      <c r="B661" s="15" t="s">
        <v>2</v>
      </c>
      <c r="C661" s="34" t="s">
        <v>41</v>
      </c>
      <c r="D661" s="298"/>
      <c r="E661" s="301"/>
      <c r="F661" s="16" t="s">
        <v>102</v>
      </c>
      <c r="G661" s="260">
        <f>SUM(G662:G665)</f>
        <v>1695425</v>
      </c>
      <c r="H661" s="260">
        <f>SUM(H662:H665)</f>
        <v>228880</v>
      </c>
      <c r="I661" s="170"/>
      <c r="J661" s="154">
        <f>SUM(J662:J665)</f>
        <v>228880</v>
      </c>
      <c r="K661" s="18">
        <f>IF(H661&gt;0,J661/H661*100,"-")</f>
        <v>100</v>
      </c>
    </row>
    <row r="662" spans="1:11" ht="10.5" customHeight="1">
      <c r="A662" s="298"/>
      <c r="B662" s="15" t="s">
        <v>3</v>
      </c>
      <c r="C662" s="146" t="s">
        <v>127</v>
      </c>
      <c r="D662" s="298"/>
      <c r="E662" s="301"/>
      <c r="F662" s="19" t="s">
        <v>137</v>
      </c>
      <c r="G662" s="233">
        <v>0</v>
      </c>
      <c r="H662" s="234">
        <v>0</v>
      </c>
      <c r="I662" s="171"/>
      <c r="J662" s="21">
        <v>0</v>
      </c>
      <c r="K662" s="22" t="str">
        <f>IF(H662&gt;0,J662/H662*100,"-")</f>
        <v>-</v>
      </c>
    </row>
    <row r="663" spans="1:11" ht="10.5" customHeight="1">
      <c r="A663" s="298"/>
      <c r="B663" s="15" t="s">
        <v>4</v>
      </c>
      <c r="C663" s="146" t="s">
        <v>143</v>
      </c>
      <c r="D663" s="298"/>
      <c r="E663" s="301"/>
      <c r="F663" s="19" t="s">
        <v>33</v>
      </c>
      <c r="G663" s="233">
        <v>0</v>
      </c>
      <c r="H663" s="234">
        <v>0</v>
      </c>
      <c r="I663" s="171"/>
      <c r="J663" s="21">
        <v>0</v>
      </c>
      <c r="K663" s="22" t="str">
        <f>IF(H663&gt;0,J663/H663*100,"-")</f>
        <v>-</v>
      </c>
    </row>
    <row r="664" spans="1:11" ht="10.5" customHeight="1">
      <c r="A664" s="298"/>
      <c r="B664" s="15" t="s">
        <v>5</v>
      </c>
      <c r="C664" s="146" t="s">
        <v>252</v>
      </c>
      <c r="D664" s="298"/>
      <c r="E664" s="301"/>
      <c r="F664" s="19" t="s">
        <v>54</v>
      </c>
      <c r="G664" s="233">
        <v>1695425</v>
      </c>
      <c r="H664" s="234">
        <v>228880</v>
      </c>
      <c r="I664" s="171"/>
      <c r="J664" s="21">
        <v>228880</v>
      </c>
      <c r="K664" s="22">
        <f>IF(H664&gt;0,J664/H664*100,"-")</f>
        <v>100</v>
      </c>
    </row>
    <row r="665" spans="1:11" ht="10.5" customHeight="1">
      <c r="A665" s="298"/>
      <c r="B665" s="15"/>
      <c r="C665" s="204" t="s">
        <v>253</v>
      </c>
      <c r="D665" s="298"/>
      <c r="E665" s="301"/>
      <c r="F665" s="19" t="s">
        <v>55</v>
      </c>
      <c r="G665" s="233">
        <v>0</v>
      </c>
      <c r="H665" s="234">
        <v>0</v>
      </c>
      <c r="I665" s="171"/>
      <c r="J665" s="21">
        <v>0</v>
      </c>
      <c r="K665" s="22" t="str">
        <f>IF(H665&gt;0,J665/H665*100,"-")</f>
        <v>-</v>
      </c>
    </row>
    <row r="666" spans="1:11" ht="1.5" customHeight="1">
      <c r="A666" s="299"/>
      <c r="B666" s="27"/>
      <c r="C666" s="28"/>
      <c r="D666" s="299"/>
      <c r="E666" s="302"/>
      <c r="F666" s="29"/>
      <c r="G666" s="236"/>
      <c r="H666" s="237"/>
      <c r="I666" s="182"/>
      <c r="J666" s="155"/>
      <c r="K666" s="31"/>
    </row>
    <row r="667" spans="1:11" ht="1.5" customHeight="1">
      <c r="A667" s="316" t="s">
        <v>68</v>
      </c>
      <c r="B667" s="10"/>
      <c r="C667" s="32"/>
      <c r="D667" s="297">
        <v>600</v>
      </c>
      <c r="E667" s="300">
        <v>60015</v>
      </c>
      <c r="F667" s="12"/>
      <c r="G667" s="230"/>
      <c r="H667" s="231"/>
      <c r="I667" s="175"/>
      <c r="J667" s="153"/>
      <c r="K667" s="13"/>
    </row>
    <row r="668" spans="1:11" ht="10.5" customHeight="1">
      <c r="A668" s="298"/>
      <c r="B668" s="15" t="s">
        <v>2</v>
      </c>
      <c r="C668" s="34" t="s">
        <v>41</v>
      </c>
      <c r="D668" s="298"/>
      <c r="E668" s="301"/>
      <c r="F668" s="16" t="s">
        <v>102</v>
      </c>
      <c r="G668" s="260">
        <f>SUM(G669:G672)</f>
        <v>750000</v>
      </c>
      <c r="H668" s="260">
        <f>SUM(H669:H672)</f>
        <v>114680</v>
      </c>
      <c r="I668" s="170"/>
      <c r="J668" s="154">
        <f>SUM(J669:J673)</f>
        <v>103700</v>
      </c>
      <c r="K668" s="18">
        <f>IF(H668&gt;0,J668/H668*100,"-")</f>
        <v>90.42553191489363</v>
      </c>
    </row>
    <row r="669" spans="1:11" ht="10.5" customHeight="1">
      <c r="A669" s="298"/>
      <c r="B669" s="15" t="s">
        <v>3</v>
      </c>
      <c r="C669" s="146" t="s">
        <v>127</v>
      </c>
      <c r="D669" s="298"/>
      <c r="E669" s="301"/>
      <c r="F669" s="19" t="s">
        <v>137</v>
      </c>
      <c r="G669" s="233">
        <v>750000</v>
      </c>
      <c r="H669" s="234">
        <v>0</v>
      </c>
      <c r="I669" s="171"/>
      <c r="J669" s="21">
        <v>0</v>
      </c>
      <c r="K669" s="22" t="str">
        <f>IF(H669&gt;0,J669/H669*100,"-")</f>
        <v>-</v>
      </c>
    </row>
    <row r="670" spans="1:11" ht="10.5" customHeight="1">
      <c r="A670" s="298"/>
      <c r="B670" s="15" t="s">
        <v>4</v>
      </c>
      <c r="C670" s="146" t="s">
        <v>143</v>
      </c>
      <c r="D670" s="298"/>
      <c r="E670" s="301"/>
      <c r="F670" s="19" t="s">
        <v>33</v>
      </c>
      <c r="G670" s="233">
        <v>0</v>
      </c>
      <c r="H670" s="234">
        <v>0</v>
      </c>
      <c r="I670" s="171"/>
      <c r="J670" s="21">
        <v>0</v>
      </c>
      <c r="K670" s="22" t="str">
        <f>IF(H670&gt;0,J670/H670*100,"-")</f>
        <v>-</v>
      </c>
    </row>
    <row r="671" spans="1:11" ht="10.5" customHeight="1">
      <c r="A671" s="298"/>
      <c r="B671" s="15" t="s">
        <v>5</v>
      </c>
      <c r="C671" s="146" t="s">
        <v>254</v>
      </c>
      <c r="D671" s="298"/>
      <c r="E671" s="301"/>
      <c r="F671" s="19" t="s">
        <v>54</v>
      </c>
      <c r="G671" s="233">
        <v>0</v>
      </c>
      <c r="H671" s="234">
        <v>114680</v>
      </c>
      <c r="I671" s="171"/>
      <c r="J671" s="21">
        <v>103700</v>
      </c>
      <c r="K671" s="22">
        <f>IF(H671&gt;0,J671/H671*100,"-")</f>
        <v>90.42553191489363</v>
      </c>
    </row>
    <row r="672" spans="1:11" ht="10.5" customHeight="1">
      <c r="A672" s="298"/>
      <c r="B672" s="15"/>
      <c r="C672" s="204" t="s">
        <v>255</v>
      </c>
      <c r="D672" s="298"/>
      <c r="E672" s="301"/>
      <c r="F672" s="19" t="s">
        <v>55</v>
      </c>
      <c r="G672" s="233">
        <v>0</v>
      </c>
      <c r="H672" s="234">
        <v>0</v>
      </c>
      <c r="I672" s="171"/>
      <c r="J672" s="21">
        <v>0</v>
      </c>
      <c r="K672" s="22" t="str">
        <f>IF(H672&gt;0,J672/H672*100,"-")</f>
        <v>-</v>
      </c>
    </row>
    <row r="673" spans="1:11" ht="10.5" customHeight="1">
      <c r="A673" s="298"/>
      <c r="B673" s="15"/>
      <c r="C673" s="204" t="s">
        <v>256</v>
      </c>
      <c r="D673" s="298"/>
      <c r="E673" s="301"/>
      <c r="F673" s="19"/>
      <c r="G673" s="233"/>
      <c r="H673" s="234"/>
      <c r="I673" s="171"/>
      <c r="J673" s="21"/>
      <c r="K673" s="22"/>
    </row>
    <row r="674" spans="1:11" ht="1.5" customHeight="1">
      <c r="A674" s="299"/>
      <c r="B674" s="27"/>
      <c r="C674" s="28"/>
      <c r="D674" s="299"/>
      <c r="E674" s="302"/>
      <c r="F674" s="29"/>
      <c r="G674" s="236"/>
      <c r="H674" s="237"/>
      <c r="I674" s="182"/>
      <c r="J674" s="155"/>
      <c r="K674" s="31"/>
    </row>
    <row r="675" spans="1:11" ht="1.5" customHeight="1">
      <c r="A675" s="316" t="s">
        <v>69</v>
      </c>
      <c r="B675" s="10"/>
      <c r="C675" s="32"/>
      <c r="D675" s="297">
        <v>600</v>
      </c>
      <c r="E675" s="300">
        <v>60015</v>
      </c>
      <c r="F675" s="12"/>
      <c r="G675" s="230"/>
      <c r="H675" s="231"/>
      <c r="I675" s="175"/>
      <c r="J675" s="153"/>
      <c r="K675" s="13"/>
    </row>
    <row r="676" spans="1:11" ht="10.5" customHeight="1">
      <c r="A676" s="298"/>
      <c r="B676" s="15" t="s">
        <v>2</v>
      </c>
      <c r="C676" s="145" t="s">
        <v>23</v>
      </c>
      <c r="D676" s="298"/>
      <c r="E676" s="301"/>
      <c r="F676" s="16" t="s">
        <v>102</v>
      </c>
      <c r="G676" s="260">
        <f>SUM(G677:G680)</f>
        <v>581540</v>
      </c>
      <c r="H676" s="260">
        <f>SUM(H677:H680)</f>
        <v>644616</v>
      </c>
      <c r="I676" s="170"/>
      <c r="J676" s="154">
        <f>SUM(J677:J680)</f>
        <v>644615.24</v>
      </c>
      <c r="K676" s="18">
        <f>IF(H676&gt;0,J676/H676*100,"-")</f>
        <v>99.99988210035121</v>
      </c>
    </row>
    <row r="677" spans="1:11" ht="10.5" customHeight="1">
      <c r="A677" s="298"/>
      <c r="B677" s="15" t="s">
        <v>3</v>
      </c>
      <c r="C677" s="146" t="s">
        <v>23</v>
      </c>
      <c r="D677" s="298"/>
      <c r="E677" s="301"/>
      <c r="F677" s="19" t="s">
        <v>137</v>
      </c>
      <c r="G677" s="233">
        <v>500000</v>
      </c>
      <c r="H677" s="234">
        <v>500000</v>
      </c>
      <c r="I677" s="171"/>
      <c r="J677" s="21">
        <v>499999.24</v>
      </c>
      <c r="K677" s="22">
        <f>IF(H677&gt;0,J677/H677*100,"-")</f>
        <v>99.999848</v>
      </c>
    </row>
    <row r="678" spans="1:11" ht="10.5" customHeight="1">
      <c r="A678" s="298"/>
      <c r="B678" s="15" t="s">
        <v>4</v>
      </c>
      <c r="C678" s="146" t="s">
        <v>23</v>
      </c>
      <c r="D678" s="298"/>
      <c r="E678" s="301"/>
      <c r="F678" s="19" t="s">
        <v>33</v>
      </c>
      <c r="G678" s="233">
        <v>0</v>
      </c>
      <c r="H678" s="234">
        <v>0</v>
      </c>
      <c r="I678" s="171"/>
      <c r="J678" s="21">
        <v>0</v>
      </c>
      <c r="K678" s="22" t="str">
        <f>IF(H678&gt;0,J678/H678*100,"-")</f>
        <v>-</v>
      </c>
    </row>
    <row r="679" spans="1:11" ht="10.5" customHeight="1">
      <c r="A679" s="298"/>
      <c r="B679" s="15" t="s">
        <v>5</v>
      </c>
      <c r="C679" s="146" t="s">
        <v>182</v>
      </c>
      <c r="D679" s="298"/>
      <c r="E679" s="301"/>
      <c r="F679" s="19" t="s">
        <v>54</v>
      </c>
      <c r="G679" s="233">
        <v>81540</v>
      </c>
      <c r="H679" s="234">
        <v>144616</v>
      </c>
      <c r="I679" s="171"/>
      <c r="J679" s="21">
        <v>144616</v>
      </c>
      <c r="K679" s="22">
        <f>IF(H679&gt;0,J679/H679*100,"-")</f>
        <v>100</v>
      </c>
    </row>
    <row r="680" spans="1:11" ht="10.5" customHeight="1">
      <c r="A680" s="298"/>
      <c r="B680" s="15"/>
      <c r="C680" s="204"/>
      <c r="D680" s="298"/>
      <c r="E680" s="301"/>
      <c r="F680" s="19" t="s">
        <v>55</v>
      </c>
      <c r="G680" s="233">
        <v>0</v>
      </c>
      <c r="H680" s="234">
        <v>0</v>
      </c>
      <c r="I680" s="171"/>
      <c r="J680" s="21">
        <v>0</v>
      </c>
      <c r="K680" s="22" t="str">
        <f>IF(H680&gt;0,J680/H680*100,"-")</f>
        <v>-</v>
      </c>
    </row>
    <row r="681" spans="1:11" ht="1.5" customHeight="1">
      <c r="A681" s="299"/>
      <c r="B681" s="27"/>
      <c r="C681" s="28"/>
      <c r="D681" s="299"/>
      <c r="E681" s="302"/>
      <c r="F681" s="29"/>
      <c r="G681" s="236"/>
      <c r="H681" s="237"/>
      <c r="I681" s="182"/>
      <c r="J681" s="155"/>
      <c r="K681" s="31"/>
    </row>
    <row r="682" spans="1:13" s="103" customFormat="1" ht="1.5" customHeight="1">
      <c r="A682" s="97"/>
      <c r="B682" s="98"/>
      <c r="C682" s="196"/>
      <c r="D682" s="99"/>
      <c r="E682" s="99"/>
      <c r="F682" s="97"/>
      <c r="G682" s="222"/>
      <c r="H682" s="223"/>
      <c r="I682" s="165"/>
      <c r="J682" s="100"/>
      <c r="K682" s="101"/>
      <c r="L682" s="102"/>
      <c r="M682" s="102"/>
    </row>
    <row r="683" spans="1:13" s="110" customFormat="1" ht="10.5" customHeight="1">
      <c r="A683" s="104" t="s">
        <v>25</v>
      </c>
      <c r="B683" s="305" t="s">
        <v>130</v>
      </c>
      <c r="C683" s="306"/>
      <c r="D683" s="105"/>
      <c r="E683" s="105"/>
      <c r="F683" s="106"/>
      <c r="G683" s="224">
        <f>SUM(G684:G687)</f>
        <v>5487900</v>
      </c>
      <c r="H683" s="225">
        <f>SUM(H684:H687)</f>
        <v>1282430</v>
      </c>
      <c r="I683" s="166"/>
      <c r="J683" s="107">
        <f>SUM(J684:J687)</f>
        <v>1116003.63</v>
      </c>
      <c r="K683" s="108">
        <f>IF(H683&gt;0,J683/H683*100,"-")</f>
        <v>87.02257667085142</v>
      </c>
      <c r="L683" s="109"/>
      <c r="M683" s="109"/>
    </row>
    <row r="684" spans="1:13" s="110" customFormat="1" ht="10.5" customHeight="1">
      <c r="A684" s="106"/>
      <c r="B684" s="111"/>
      <c r="C684" s="197"/>
      <c r="D684" s="105"/>
      <c r="E684" s="105"/>
      <c r="F684" s="112" t="s">
        <v>137</v>
      </c>
      <c r="G684" s="226">
        <f>G691+G699</f>
        <v>1587900</v>
      </c>
      <c r="H684" s="227">
        <f>H691+H699</f>
        <v>669414</v>
      </c>
      <c r="I684" s="167"/>
      <c r="J684" s="113">
        <f>J691+J699</f>
        <v>616003.63</v>
      </c>
      <c r="K684" s="114">
        <f>IF(H684&gt;0,J684/H684*100,"-")</f>
        <v>92.02132462123589</v>
      </c>
      <c r="L684" s="109"/>
      <c r="M684" s="109"/>
    </row>
    <row r="685" spans="1:13" s="110" customFormat="1" ht="10.5" customHeight="1">
      <c r="A685" s="106"/>
      <c r="B685" s="111"/>
      <c r="C685" s="197"/>
      <c r="D685" s="105"/>
      <c r="E685" s="105"/>
      <c r="F685" s="112" t="s">
        <v>33</v>
      </c>
      <c r="G685" s="226">
        <f>G692+G700</f>
        <v>3400000</v>
      </c>
      <c r="H685" s="227">
        <f aca="true" t="shared" si="13" ref="H685:J687">H692+H700</f>
        <v>0</v>
      </c>
      <c r="I685" s="167"/>
      <c r="J685" s="113">
        <f t="shared" si="13"/>
        <v>0</v>
      </c>
      <c r="K685" s="114" t="str">
        <f>IF(H685&gt;0,J685/H685*100,"-")</f>
        <v>-</v>
      </c>
      <c r="L685" s="109"/>
      <c r="M685" s="109"/>
    </row>
    <row r="686" spans="1:13" s="110" customFormat="1" ht="10.5" customHeight="1">
      <c r="A686" s="106"/>
      <c r="B686" s="111"/>
      <c r="C686" s="197"/>
      <c r="D686" s="105"/>
      <c r="E686" s="105"/>
      <c r="F686" s="112" t="s">
        <v>54</v>
      </c>
      <c r="G686" s="226">
        <f>G693+G701</f>
        <v>500000</v>
      </c>
      <c r="H686" s="227">
        <f t="shared" si="13"/>
        <v>613016</v>
      </c>
      <c r="I686" s="167"/>
      <c r="J686" s="113">
        <f t="shared" si="13"/>
        <v>500000</v>
      </c>
      <c r="K686" s="114">
        <f>IF(H686&gt;0,J686/H686*100,"-")</f>
        <v>81.563939603534</v>
      </c>
      <c r="L686" s="109"/>
      <c r="M686" s="109"/>
    </row>
    <row r="687" spans="1:13" s="110" customFormat="1" ht="10.5" customHeight="1">
      <c r="A687" s="106"/>
      <c r="B687" s="111"/>
      <c r="C687" s="197"/>
      <c r="D687" s="105"/>
      <c r="E687" s="105"/>
      <c r="F687" s="112" t="s">
        <v>55</v>
      </c>
      <c r="G687" s="226">
        <f>G694+G702</f>
        <v>0</v>
      </c>
      <c r="H687" s="227">
        <f t="shared" si="13"/>
        <v>0</v>
      </c>
      <c r="I687" s="167"/>
      <c r="J687" s="113">
        <f t="shared" si="13"/>
        <v>0</v>
      </c>
      <c r="K687" s="114" t="str">
        <f>IF(H687&gt;0,J687/H687*100,"-")</f>
        <v>-</v>
      </c>
      <c r="L687" s="109"/>
      <c r="M687" s="109"/>
    </row>
    <row r="688" spans="1:13" s="103" customFormat="1" ht="1.5" customHeight="1">
      <c r="A688" s="115"/>
      <c r="B688" s="116"/>
      <c r="C688" s="198"/>
      <c r="D688" s="117"/>
      <c r="E688" s="117"/>
      <c r="F688" s="115"/>
      <c r="G688" s="228"/>
      <c r="H688" s="229"/>
      <c r="I688" s="168"/>
      <c r="J688" s="118"/>
      <c r="K688" s="119"/>
      <c r="L688" s="102"/>
      <c r="M688" s="102"/>
    </row>
    <row r="689" spans="1:11" ht="1.5" customHeight="1">
      <c r="A689" s="297" t="s">
        <v>20</v>
      </c>
      <c r="B689" s="10"/>
      <c r="C689" s="32"/>
      <c r="D689" s="297">
        <v>750</v>
      </c>
      <c r="E689" s="297">
        <v>75023</v>
      </c>
      <c r="F689" s="12"/>
      <c r="G689" s="230"/>
      <c r="H689" s="231"/>
      <c r="I689" s="175"/>
      <c r="J689" s="33"/>
      <c r="K689" s="13"/>
    </row>
    <row r="690" spans="1:11" ht="10.5" customHeight="1">
      <c r="A690" s="298"/>
      <c r="B690" s="15" t="s">
        <v>2</v>
      </c>
      <c r="C690" s="145" t="s">
        <v>41</v>
      </c>
      <c r="D690" s="298"/>
      <c r="E690" s="298"/>
      <c r="F690" s="16" t="s">
        <v>102</v>
      </c>
      <c r="G690" s="260">
        <f>SUM(G691:G694)</f>
        <v>5487900</v>
      </c>
      <c r="H690" s="232">
        <f>SUM(H691:H694)</f>
        <v>1282430</v>
      </c>
      <c r="I690" s="170"/>
      <c r="J690" s="121">
        <f>SUM(J691:J694)</f>
        <v>1116003.63</v>
      </c>
      <c r="K690" s="122">
        <f>IF(H690&gt;0,J690/H690*100,"-")</f>
        <v>87.02257667085142</v>
      </c>
    </row>
    <row r="691" spans="1:11" ht="10.5" customHeight="1">
      <c r="A691" s="298"/>
      <c r="B691" s="15" t="s">
        <v>3</v>
      </c>
      <c r="C691" s="145" t="s">
        <v>183</v>
      </c>
      <c r="D691" s="298"/>
      <c r="E691" s="298"/>
      <c r="F691" s="19" t="s">
        <v>137</v>
      </c>
      <c r="G691" s="284">
        <v>1587900</v>
      </c>
      <c r="H691" s="235">
        <v>669414</v>
      </c>
      <c r="I691" s="172"/>
      <c r="J691" s="21">
        <v>616003.63</v>
      </c>
      <c r="K691" s="22">
        <f>IF(H691&gt;0,J691/H691*100,"-")</f>
        <v>92.02132462123589</v>
      </c>
    </row>
    <row r="692" spans="1:11" ht="10.5" customHeight="1">
      <c r="A692" s="298"/>
      <c r="B692" s="15"/>
      <c r="C692" s="146" t="s">
        <v>184</v>
      </c>
      <c r="D692" s="298"/>
      <c r="E692" s="298"/>
      <c r="F692" s="19" t="s">
        <v>33</v>
      </c>
      <c r="G692" s="284">
        <v>3400000</v>
      </c>
      <c r="H692" s="235">
        <v>0</v>
      </c>
      <c r="I692" s="172"/>
      <c r="J692" s="21">
        <v>0</v>
      </c>
      <c r="K692" s="22" t="str">
        <f>IF(H692&gt;0,J692/H692*100,"-")</f>
        <v>-</v>
      </c>
    </row>
    <row r="693" spans="1:11" ht="10.5" customHeight="1">
      <c r="A693" s="298"/>
      <c r="B693" s="15" t="s">
        <v>4</v>
      </c>
      <c r="C693" s="23" t="s">
        <v>131</v>
      </c>
      <c r="D693" s="298"/>
      <c r="E693" s="298"/>
      <c r="F693" s="19" t="s">
        <v>54</v>
      </c>
      <c r="G693" s="284">
        <v>500000</v>
      </c>
      <c r="H693" s="235">
        <v>613016</v>
      </c>
      <c r="I693" s="172"/>
      <c r="J693" s="21">
        <v>500000</v>
      </c>
      <c r="K693" s="22">
        <f>IF(H693&gt;0,J693/H693*100,"-")</f>
        <v>81.563939603534</v>
      </c>
    </row>
    <row r="694" spans="1:11" ht="10.5" customHeight="1">
      <c r="A694" s="298"/>
      <c r="B694" s="15" t="s">
        <v>5</v>
      </c>
      <c r="C694" s="23" t="s">
        <v>185</v>
      </c>
      <c r="D694" s="298"/>
      <c r="E694" s="298"/>
      <c r="F694" s="19" t="s">
        <v>55</v>
      </c>
      <c r="G694" s="284">
        <v>0</v>
      </c>
      <c r="H694" s="235">
        <v>0</v>
      </c>
      <c r="I694" s="172"/>
      <c r="J694" s="21">
        <v>0</v>
      </c>
      <c r="K694" s="22" t="str">
        <f>IF(H694&gt;0,J694/H694*100,"-")</f>
        <v>-</v>
      </c>
    </row>
    <row r="695" spans="1:11" ht="10.5" customHeight="1">
      <c r="A695" s="298"/>
      <c r="B695" s="15"/>
      <c r="C695" s="23" t="s">
        <v>186</v>
      </c>
      <c r="D695" s="298"/>
      <c r="E695" s="298"/>
      <c r="F695" s="19"/>
      <c r="G695" s="284"/>
      <c r="H695" s="235"/>
      <c r="I695" s="172"/>
      <c r="J695" s="21"/>
      <c r="K695" s="22"/>
    </row>
    <row r="696" spans="1:11" ht="1.5" customHeight="1">
      <c r="A696" s="299"/>
      <c r="B696" s="27"/>
      <c r="C696" s="28"/>
      <c r="D696" s="299"/>
      <c r="E696" s="299"/>
      <c r="F696" s="29"/>
      <c r="G696" s="285"/>
      <c r="H696" s="288"/>
      <c r="I696" s="289"/>
      <c r="J696" s="155"/>
      <c r="K696" s="31"/>
    </row>
    <row r="697" spans="1:11" ht="1.5" customHeight="1">
      <c r="A697" s="297" t="s">
        <v>24</v>
      </c>
      <c r="B697" s="10"/>
      <c r="C697" s="32"/>
      <c r="D697" s="297">
        <v>720</v>
      </c>
      <c r="E697" s="297">
        <v>72095</v>
      </c>
      <c r="F697" s="12"/>
      <c r="G697" s="286"/>
      <c r="H697" s="290"/>
      <c r="I697" s="291"/>
      <c r="J697" s="153"/>
      <c r="K697" s="13"/>
    </row>
    <row r="698" spans="1:11" ht="10.5" customHeight="1">
      <c r="A698" s="298"/>
      <c r="B698" s="15" t="s">
        <v>2</v>
      </c>
      <c r="C698" s="145" t="s">
        <v>41</v>
      </c>
      <c r="D698" s="298"/>
      <c r="E698" s="298"/>
      <c r="F698" s="16" t="s">
        <v>102</v>
      </c>
      <c r="G698" s="287">
        <f>SUM(G699:G702)</f>
        <v>0</v>
      </c>
      <c r="H698" s="292">
        <f>SUM(H699:H702)</f>
        <v>0</v>
      </c>
      <c r="I698" s="293"/>
      <c r="J698" s="151">
        <f>SUM(J699:J702)</f>
        <v>0</v>
      </c>
      <c r="K698" s="122" t="str">
        <f>IF(H698&gt;0,J698/H698*100,"-")</f>
        <v>-</v>
      </c>
    </row>
    <row r="699" spans="1:11" ht="10.5" customHeight="1">
      <c r="A699" s="298"/>
      <c r="B699" s="15" t="s">
        <v>3</v>
      </c>
      <c r="C699" s="145" t="s">
        <v>183</v>
      </c>
      <c r="D699" s="298"/>
      <c r="E699" s="298"/>
      <c r="F699" s="19" t="s">
        <v>137</v>
      </c>
      <c r="G699" s="284">
        <v>0</v>
      </c>
      <c r="H699" s="235">
        <v>0</v>
      </c>
      <c r="I699" s="172"/>
      <c r="J699" s="21">
        <v>0</v>
      </c>
      <c r="K699" s="22" t="str">
        <f>IF(H699&gt;0,J699/H699*100,"-")</f>
        <v>-</v>
      </c>
    </row>
    <row r="700" spans="1:11" ht="10.5" customHeight="1">
      <c r="A700" s="298"/>
      <c r="B700" s="15"/>
      <c r="C700" s="146" t="s">
        <v>184</v>
      </c>
      <c r="D700" s="298"/>
      <c r="E700" s="298"/>
      <c r="F700" s="19" t="s">
        <v>33</v>
      </c>
      <c r="G700" s="284">
        <v>0</v>
      </c>
      <c r="H700" s="235">
        <v>0</v>
      </c>
      <c r="I700" s="172"/>
      <c r="J700" s="21">
        <v>0</v>
      </c>
      <c r="K700" s="22" t="str">
        <f>IF(H700&gt;0,J700/H700*100,"-")</f>
        <v>-</v>
      </c>
    </row>
    <row r="701" spans="1:11" ht="10.5" customHeight="1">
      <c r="A701" s="298"/>
      <c r="B701" s="15" t="s">
        <v>4</v>
      </c>
      <c r="C701" s="23" t="s">
        <v>131</v>
      </c>
      <c r="D701" s="298"/>
      <c r="E701" s="298"/>
      <c r="F701" s="19" t="s">
        <v>54</v>
      </c>
      <c r="G701" s="284">
        <v>0</v>
      </c>
      <c r="H701" s="235">
        <v>0</v>
      </c>
      <c r="I701" s="172"/>
      <c r="J701" s="21">
        <v>0</v>
      </c>
      <c r="K701" s="22" t="str">
        <f>IF(H701&gt;0,J701/H701*100,"-")</f>
        <v>-</v>
      </c>
    </row>
    <row r="702" spans="1:11" ht="10.5" customHeight="1">
      <c r="A702" s="298"/>
      <c r="B702" s="15" t="s">
        <v>5</v>
      </c>
      <c r="C702" s="23" t="s">
        <v>187</v>
      </c>
      <c r="D702" s="298"/>
      <c r="E702" s="298"/>
      <c r="F702" s="19" t="s">
        <v>55</v>
      </c>
      <c r="G702" s="284">
        <v>0</v>
      </c>
      <c r="H702" s="235">
        <v>0</v>
      </c>
      <c r="I702" s="172"/>
      <c r="J702" s="21">
        <v>0</v>
      </c>
      <c r="K702" s="22" t="str">
        <f>IF(H702&gt;0,J702/H702*100,"-")</f>
        <v>-</v>
      </c>
    </row>
    <row r="703" spans="1:11" ht="10.5" customHeight="1">
      <c r="A703" s="298"/>
      <c r="B703" s="15"/>
      <c r="C703" s="23" t="s">
        <v>188</v>
      </c>
      <c r="D703" s="298"/>
      <c r="E703" s="298"/>
      <c r="F703" s="19"/>
      <c r="G703" s="233"/>
      <c r="H703" s="234"/>
      <c r="I703" s="171"/>
      <c r="J703" s="20"/>
      <c r="K703" s="22"/>
    </row>
    <row r="704" spans="1:11" ht="1.5" customHeight="1">
      <c r="A704" s="299"/>
      <c r="B704" s="27"/>
      <c r="C704" s="28"/>
      <c r="D704" s="299"/>
      <c r="E704" s="299"/>
      <c r="F704" s="29"/>
      <c r="G704" s="236"/>
      <c r="H704" s="237"/>
      <c r="I704" s="182"/>
      <c r="J704" s="30"/>
      <c r="K704" s="31"/>
    </row>
    <row r="705" spans="1:13" s="103" customFormat="1" ht="1.5" customHeight="1">
      <c r="A705" s="97"/>
      <c r="B705" s="98"/>
      <c r="C705" s="196"/>
      <c r="D705" s="99"/>
      <c r="E705" s="99"/>
      <c r="F705" s="97"/>
      <c r="G705" s="222"/>
      <c r="H705" s="223"/>
      <c r="I705" s="165"/>
      <c r="J705" s="100"/>
      <c r="K705" s="101"/>
      <c r="L705" s="102"/>
      <c r="M705" s="102"/>
    </row>
    <row r="706" spans="1:13" s="110" customFormat="1" ht="10.5" customHeight="1">
      <c r="A706" s="104" t="s">
        <v>27</v>
      </c>
      <c r="B706" s="305" t="s">
        <v>132</v>
      </c>
      <c r="C706" s="306"/>
      <c r="D706" s="105"/>
      <c r="E706" s="105"/>
      <c r="F706" s="106"/>
      <c r="G706" s="224">
        <f>SUM(G707:G710)</f>
        <v>4365200</v>
      </c>
      <c r="H706" s="225">
        <f>SUM(H707:H710)</f>
        <v>17581725</v>
      </c>
      <c r="I706" s="166"/>
      <c r="J706" s="107">
        <f>SUM(J707:J710)</f>
        <v>17576845</v>
      </c>
      <c r="K706" s="108">
        <f>IF(H706&gt;0,J706/H706*100,"-")</f>
        <v>99.97224390667013</v>
      </c>
      <c r="L706" s="109"/>
      <c r="M706" s="109"/>
    </row>
    <row r="707" spans="1:13" s="110" customFormat="1" ht="10.5" customHeight="1">
      <c r="A707" s="106"/>
      <c r="B707" s="111"/>
      <c r="C707" s="197"/>
      <c r="D707" s="105"/>
      <c r="E707" s="105"/>
      <c r="F707" s="112" t="s">
        <v>137</v>
      </c>
      <c r="G707" s="226">
        <f>G714+G722</f>
        <v>0</v>
      </c>
      <c r="H707" s="227">
        <f aca="true" t="shared" si="14" ref="H707:J710">H714+H722</f>
        <v>16165</v>
      </c>
      <c r="I707" s="167"/>
      <c r="J707" s="113">
        <f t="shared" si="14"/>
        <v>16165</v>
      </c>
      <c r="K707" s="114">
        <f>IF(H707&gt;0,J707/H707*100,"-")</f>
        <v>100</v>
      </c>
      <c r="L707" s="109"/>
      <c r="M707" s="109"/>
    </row>
    <row r="708" spans="1:13" s="110" customFormat="1" ht="10.5" customHeight="1">
      <c r="A708" s="106"/>
      <c r="B708" s="111"/>
      <c r="C708" s="197"/>
      <c r="D708" s="105"/>
      <c r="E708" s="105"/>
      <c r="F708" s="112" t="s">
        <v>33</v>
      </c>
      <c r="G708" s="226">
        <f>G715+G723</f>
        <v>3100480</v>
      </c>
      <c r="H708" s="227">
        <f t="shared" si="14"/>
        <v>14394000</v>
      </c>
      <c r="I708" s="167"/>
      <c r="J708" s="113">
        <f t="shared" si="14"/>
        <v>14394000</v>
      </c>
      <c r="K708" s="114">
        <f>IF(H708&gt;0,J708/H708*100,"-")</f>
        <v>100</v>
      </c>
      <c r="L708" s="109"/>
      <c r="M708" s="109"/>
    </row>
    <row r="709" spans="1:13" s="110" customFormat="1" ht="10.5" customHeight="1">
      <c r="A709" s="106"/>
      <c r="B709" s="111"/>
      <c r="C709" s="197"/>
      <c r="D709" s="105"/>
      <c r="E709" s="105"/>
      <c r="F709" s="112" t="s">
        <v>54</v>
      </c>
      <c r="G709" s="226">
        <f>G716+G724</f>
        <v>1264720</v>
      </c>
      <c r="H709" s="227">
        <f t="shared" si="14"/>
        <v>3171560</v>
      </c>
      <c r="I709" s="167"/>
      <c r="J709" s="113">
        <f t="shared" si="14"/>
        <v>3166680</v>
      </c>
      <c r="K709" s="114">
        <f>IF(H709&gt;0,J709/H709*100,"-")</f>
        <v>99.84613250261701</v>
      </c>
      <c r="L709" s="109"/>
      <c r="M709" s="109"/>
    </row>
    <row r="710" spans="1:13" s="110" customFormat="1" ht="10.5" customHeight="1">
      <c r="A710" s="106"/>
      <c r="B710" s="111"/>
      <c r="C710" s="197"/>
      <c r="D710" s="105"/>
      <c r="E710" s="105"/>
      <c r="F710" s="112" t="s">
        <v>55</v>
      </c>
      <c r="G710" s="226">
        <f>G717+G725</f>
        <v>0</v>
      </c>
      <c r="H710" s="227">
        <f t="shared" si="14"/>
        <v>0</v>
      </c>
      <c r="I710" s="167"/>
      <c r="J710" s="113">
        <f t="shared" si="14"/>
        <v>0</v>
      </c>
      <c r="K710" s="114" t="str">
        <f>IF(H710&gt;0,J710/H710*100,"-")</f>
        <v>-</v>
      </c>
      <c r="L710" s="109"/>
      <c r="M710" s="109"/>
    </row>
    <row r="711" spans="1:13" s="103" customFormat="1" ht="1.5" customHeight="1">
      <c r="A711" s="115"/>
      <c r="B711" s="116"/>
      <c r="C711" s="198"/>
      <c r="D711" s="117"/>
      <c r="E711" s="117"/>
      <c r="F711" s="115"/>
      <c r="G711" s="228"/>
      <c r="H711" s="229"/>
      <c r="I711" s="168"/>
      <c r="J711" s="118"/>
      <c r="K711" s="119"/>
      <c r="L711" s="102"/>
      <c r="M711" s="102"/>
    </row>
    <row r="712" spans="1:11" ht="1.5" customHeight="1">
      <c r="A712" s="297" t="s">
        <v>20</v>
      </c>
      <c r="B712" s="10"/>
      <c r="C712" s="32"/>
      <c r="D712" s="297">
        <v>600</v>
      </c>
      <c r="E712" s="297">
        <v>60004</v>
      </c>
      <c r="F712" s="12"/>
      <c r="G712" s="230"/>
      <c r="H712" s="231"/>
      <c r="I712" s="175"/>
      <c r="J712" s="33"/>
      <c r="K712" s="13"/>
    </row>
    <row r="713" spans="1:11" ht="10.5" customHeight="1">
      <c r="A713" s="298"/>
      <c r="B713" s="15" t="s">
        <v>2</v>
      </c>
      <c r="C713" s="23" t="s">
        <v>56</v>
      </c>
      <c r="D713" s="298"/>
      <c r="E713" s="298"/>
      <c r="F713" s="16" t="s">
        <v>102</v>
      </c>
      <c r="G713" s="260">
        <f>SUM(G714:G717)</f>
        <v>4365200</v>
      </c>
      <c r="H713" s="232">
        <f>SUM(H714:H717)</f>
        <v>16165</v>
      </c>
      <c r="I713" s="170"/>
      <c r="J713" s="121">
        <f>SUM(J714:J717)</f>
        <v>16165</v>
      </c>
      <c r="K713" s="122">
        <f>IF(H713&gt;0,J713/H713*100,"-")</f>
        <v>100</v>
      </c>
    </row>
    <row r="714" spans="1:11" ht="10.5" customHeight="1">
      <c r="A714" s="298"/>
      <c r="B714" s="15" t="s">
        <v>3</v>
      </c>
      <c r="C714" s="124" t="s">
        <v>58</v>
      </c>
      <c r="D714" s="298"/>
      <c r="E714" s="298"/>
      <c r="F714" s="19" t="s">
        <v>137</v>
      </c>
      <c r="G714" s="284">
        <v>0</v>
      </c>
      <c r="H714" s="234">
        <v>16165</v>
      </c>
      <c r="I714" s="171"/>
      <c r="J714" s="20">
        <v>16165</v>
      </c>
      <c r="K714" s="22">
        <f>IF(H714&gt;0,J714/H714*100,"-")</f>
        <v>100</v>
      </c>
    </row>
    <row r="715" spans="1:11" ht="10.5" customHeight="1">
      <c r="A715" s="298"/>
      <c r="B715" s="15" t="s">
        <v>4</v>
      </c>
      <c r="C715" s="124" t="s">
        <v>57</v>
      </c>
      <c r="D715" s="298"/>
      <c r="E715" s="298"/>
      <c r="F715" s="19" t="s">
        <v>33</v>
      </c>
      <c r="G715" s="284">
        <v>3100480</v>
      </c>
      <c r="H715" s="234">
        <v>0</v>
      </c>
      <c r="I715" s="171"/>
      <c r="J715" s="20">
        <v>0</v>
      </c>
      <c r="K715" s="22" t="str">
        <f>IF(H715&gt;0,J715/H715*100,"-")</f>
        <v>-</v>
      </c>
    </row>
    <row r="716" spans="1:11" ht="10.5" customHeight="1">
      <c r="A716" s="298"/>
      <c r="B716" s="15" t="s">
        <v>5</v>
      </c>
      <c r="C716" s="23" t="s">
        <v>257</v>
      </c>
      <c r="D716" s="298"/>
      <c r="E716" s="298"/>
      <c r="F716" s="19" t="s">
        <v>54</v>
      </c>
      <c r="G716" s="284">
        <v>1264720</v>
      </c>
      <c r="H716" s="234">
        <v>0</v>
      </c>
      <c r="I716" s="171"/>
      <c r="J716" s="20">
        <v>0</v>
      </c>
      <c r="K716" s="22" t="str">
        <f>IF(H716&gt;0,J716/H716*100,"-")</f>
        <v>-</v>
      </c>
    </row>
    <row r="717" spans="1:11" ht="10.5" customHeight="1">
      <c r="A717" s="298"/>
      <c r="B717" s="15"/>
      <c r="C717" s="23" t="s">
        <v>258</v>
      </c>
      <c r="D717" s="298"/>
      <c r="E717" s="298"/>
      <c r="F717" s="19" t="s">
        <v>55</v>
      </c>
      <c r="G717" s="284">
        <v>0</v>
      </c>
      <c r="H717" s="234">
        <v>0</v>
      </c>
      <c r="I717" s="171"/>
      <c r="J717" s="20">
        <v>0</v>
      </c>
      <c r="K717" s="22" t="str">
        <f>IF(H717&gt;0,J717/H717*100,"-")</f>
        <v>-</v>
      </c>
    </row>
    <row r="718" spans="1:11" ht="10.5" customHeight="1">
      <c r="A718" s="298"/>
      <c r="B718" s="15"/>
      <c r="C718" s="23" t="s">
        <v>259</v>
      </c>
      <c r="D718" s="298"/>
      <c r="E718" s="298"/>
      <c r="F718" s="19"/>
      <c r="G718" s="284"/>
      <c r="H718" s="234"/>
      <c r="I718" s="171"/>
      <c r="J718" s="20"/>
      <c r="K718" s="22"/>
    </row>
    <row r="719" spans="1:11" ht="1.5" customHeight="1">
      <c r="A719" s="299"/>
      <c r="B719" s="27"/>
      <c r="C719" s="28"/>
      <c r="D719" s="299"/>
      <c r="E719" s="299"/>
      <c r="F719" s="29"/>
      <c r="G719" s="285"/>
      <c r="H719" s="237"/>
      <c r="I719" s="182"/>
      <c r="J719" s="30"/>
      <c r="K719" s="31"/>
    </row>
    <row r="720" spans="1:11" ht="1.5" customHeight="1">
      <c r="A720" s="297" t="s">
        <v>24</v>
      </c>
      <c r="B720" s="10"/>
      <c r="C720" s="32"/>
      <c r="D720" s="297">
        <v>600</v>
      </c>
      <c r="E720" s="297">
        <v>60004</v>
      </c>
      <c r="F720" s="12"/>
      <c r="G720" s="286"/>
      <c r="H720" s="231"/>
      <c r="I720" s="175"/>
      <c r="J720" s="33"/>
      <c r="K720" s="13"/>
    </row>
    <row r="721" spans="1:11" ht="10.5" customHeight="1">
      <c r="A721" s="298"/>
      <c r="B721" s="15" t="s">
        <v>2</v>
      </c>
      <c r="C721" s="23" t="s">
        <v>56</v>
      </c>
      <c r="D721" s="298"/>
      <c r="E721" s="298"/>
      <c r="F721" s="16" t="s">
        <v>102</v>
      </c>
      <c r="G721" s="287">
        <f>SUM(G722:G725)</f>
        <v>0</v>
      </c>
      <c r="H721" s="232">
        <f>SUM(H722:H725)</f>
        <v>17565560</v>
      </c>
      <c r="I721" s="170"/>
      <c r="J721" s="121">
        <f>SUM(J722:J725)</f>
        <v>17560680</v>
      </c>
      <c r="K721" s="122">
        <f>IF(H721&gt;0,J721/H721*100,"-")</f>
        <v>99.97221836366163</v>
      </c>
    </row>
    <row r="722" spans="1:11" ht="10.5" customHeight="1">
      <c r="A722" s="298"/>
      <c r="B722" s="15" t="s">
        <v>3</v>
      </c>
      <c r="C722" s="124" t="s">
        <v>58</v>
      </c>
      <c r="D722" s="298"/>
      <c r="E722" s="298"/>
      <c r="F722" s="19" t="s">
        <v>137</v>
      </c>
      <c r="G722" s="284">
        <v>0</v>
      </c>
      <c r="H722" s="234">
        <v>0</v>
      </c>
      <c r="I722" s="171"/>
      <c r="J722" s="20">
        <v>0</v>
      </c>
      <c r="K722" s="22" t="str">
        <f>IF(H722&gt;0,J722/H722*100,"-")</f>
        <v>-</v>
      </c>
    </row>
    <row r="723" spans="1:11" ht="10.5" customHeight="1">
      <c r="A723" s="298"/>
      <c r="B723" s="15" t="s">
        <v>4</v>
      </c>
      <c r="C723" s="124" t="s">
        <v>57</v>
      </c>
      <c r="D723" s="298"/>
      <c r="E723" s="298"/>
      <c r="F723" s="19" t="s">
        <v>33</v>
      </c>
      <c r="G723" s="284">
        <v>0</v>
      </c>
      <c r="H723" s="234">
        <v>14394000</v>
      </c>
      <c r="I723" s="171"/>
      <c r="J723" s="20">
        <v>14394000</v>
      </c>
      <c r="K723" s="22">
        <f>IF(H723&gt;0,J723/H723*100,"-")</f>
        <v>100</v>
      </c>
    </row>
    <row r="724" spans="1:11" ht="10.5" customHeight="1">
      <c r="A724" s="298"/>
      <c r="B724" s="15" t="s">
        <v>5</v>
      </c>
      <c r="C724" s="23" t="s">
        <v>257</v>
      </c>
      <c r="D724" s="298"/>
      <c r="E724" s="298"/>
      <c r="F724" s="19" t="s">
        <v>54</v>
      </c>
      <c r="G724" s="284">
        <v>0</v>
      </c>
      <c r="H724" s="234">
        <v>3171560</v>
      </c>
      <c r="I724" s="171"/>
      <c r="J724" s="20">
        <v>3166680</v>
      </c>
      <c r="K724" s="22">
        <f>IF(H724&gt;0,J724/H724*100,"-")</f>
        <v>99.84613250261701</v>
      </c>
    </row>
    <row r="725" spans="1:11" ht="10.5" customHeight="1">
      <c r="A725" s="298"/>
      <c r="B725" s="15"/>
      <c r="C725" s="23" t="s">
        <v>260</v>
      </c>
      <c r="D725" s="298"/>
      <c r="E725" s="298"/>
      <c r="F725" s="19" t="s">
        <v>55</v>
      </c>
      <c r="G725" s="284">
        <v>0</v>
      </c>
      <c r="H725" s="234">
        <v>0</v>
      </c>
      <c r="I725" s="171"/>
      <c r="J725" s="20">
        <v>0</v>
      </c>
      <c r="K725" s="22" t="str">
        <f>IF(H725&gt;0,J725/H725*100,"-")</f>
        <v>-</v>
      </c>
    </row>
    <row r="726" spans="1:11" ht="10.5" customHeight="1">
      <c r="A726" s="298"/>
      <c r="B726" s="15"/>
      <c r="C726" s="23" t="s">
        <v>259</v>
      </c>
      <c r="D726" s="298"/>
      <c r="E726" s="298"/>
      <c r="F726" s="19"/>
      <c r="G726" s="233"/>
      <c r="H726" s="234"/>
      <c r="I726" s="171"/>
      <c r="J726" s="20"/>
      <c r="K726" s="22"/>
    </row>
    <row r="727" spans="1:11" ht="1.5" customHeight="1">
      <c r="A727" s="299"/>
      <c r="B727" s="27"/>
      <c r="C727" s="28"/>
      <c r="D727" s="299"/>
      <c r="E727" s="299"/>
      <c r="F727" s="29"/>
      <c r="G727" s="236"/>
      <c r="H727" s="237"/>
      <c r="I727" s="182"/>
      <c r="J727" s="30"/>
      <c r="K727" s="31"/>
    </row>
    <row r="728" spans="1:13" s="103" customFormat="1" ht="1.5" customHeight="1">
      <c r="A728" s="97"/>
      <c r="B728" s="98"/>
      <c r="C728" s="196"/>
      <c r="D728" s="99"/>
      <c r="E728" s="99"/>
      <c r="F728" s="97"/>
      <c r="G728" s="222"/>
      <c r="H728" s="223"/>
      <c r="I728" s="165"/>
      <c r="J728" s="100"/>
      <c r="K728" s="101"/>
      <c r="L728" s="102"/>
      <c r="M728" s="102"/>
    </row>
    <row r="729" spans="1:13" s="110" customFormat="1" ht="10.5" customHeight="1">
      <c r="A729" s="104" t="s">
        <v>34</v>
      </c>
      <c r="B729" s="305" t="s">
        <v>100</v>
      </c>
      <c r="C729" s="306"/>
      <c r="D729" s="105"/>
      <c r="E729" s="105"/>
      <c r="F729" s="106"/>
      <c r="G729" s="224">
        <f>SUM(G730:G733)</f>
        <v>26000</v>
      </c>
      <c r="H729" s="225">
        <f>SUM(H730:H733)</f>
        <v>90387</v>
      </c>
      <c r="I729" s="166"/>
      <c r="J729" s="107">
        <f>SUM(J730:J733)</f>
        <v>89854.92000000001</v>
      </c>
      <c r="K729" s="108">
        <f>IF(H729&gt;0,J729/H729*100,"-")</f>
        <v>99.41133127551531</v>
      </c>
      <c r="L729" s="109"/>
      <c r="M729" s="109"/>
    </row>
    <row r="730" spans="1:13" s="110" customFormat="1" ht="10.5" customHeight="1">
      <c r="A730" s="106"/>
      <c r="B730" s="111"/>
      <c r="C730" s="197"/>
      <c r="D730" s="105"/>
      <c r="E730" s="105"/>
      <c r="F730" s="112" t="s">
        <v>137</v>
      </c>
      <c r="G730" s="226">
        <f>G737+G746+G753+G761+G768+G776+G783+G790</f>
        <v>0</v>
      </c>
      <c r="H730" s="226">
        <f>H737+H746+H753+H761+H768+H776+H783+H790</f>
        <v>23500</v>
      </c>
      <c r="I730" s="167"/>
      <c r="J730" s="189">
        <f>J737+J746+J753+J761+J768+J776+J783+J790</f>
        <v>23500</v>
      </c>
      <c r="K730" s="114">
        <f>IF(H730&gt;0,J730/H730*100,"-")</f>
        <v>100</v>
      </c>
      <c r="L730" s="109"/>
      <c r="M730" s="109"/>
    </row>
    <row r="731" spans="1:13" s="110" customFormat="1" ht="10.5" customHeight="1">
      <c r="A731" s="106"/>
      <c r="B731" s="111"/>
      <c r="C731" s="197"/>
      <c r="D731" s="105"/>
      <c r="E731" s="105"/>
      <c r="F731" s="112" t="s">
        <v>33</v>
      </c>
      <c r="G731" s="226">
        <f aca="true" t="shared" si="15" ref="G731:H733">G738+G747+G754+G762+G769+G777+G784+G791</f>
        <v>22100</v>
      </c>
      <c r="H731" s="226">
        <f t="shared" si="15"/>
        <v>57484</v>
      </c>
      <c r="I731" s="167"/>
      <c r="J731" s="189">
        <f>J738+J747+J754+J762+J769+J777+J784+J791</f>
        <v>57028.23</v>
      </c>
      <c r="K731" s="114">
        <f>IF(H731&gt;0,J731/H731*100,"-")</f>
        <v>99.20713589868487</v>
      </c>
      <c r="L731" s="109"/>
      <c r="M731" s="109"/>
    </row>
    <row r="732" spans="1:13" s="110" customFormat="1" ht="10.5" customHeight="1">
      <c r="A732" s="106"/>
      <c r="B732" s="111"/>
      <c r="C732" s="197"/>
      <c r="D732" s="105"/>
      <c r="E732" s="105"/>
      <c r="F732" s="112" t="s">
        <v>54</v>
      </c>
      <c r="G732" s="226">
        <f t="shared" si="15"/>
        <v>0</v>
      </c>
      <c r="H732" s="226">
        <f t="shared" si="15"/>
        <v>0</v>
      </c>
      <c r="I732" s="167"/>
      <c r="J732" s="189">
        <f>J739+J748+J755+J763+J770+J778+J785+J792</f>
        <v>0</v>
      </c>
      <c r="K732" s="114" t="str">
        <f>IF(H732&gt;0,J732/H732*100,"-")</f>
        <v>-</v>
      </c>
      <c r="L732" s="109"/>
      <c r="M732" s="109"/>
    </row>
    <row r="733" spans="1:13" s="110" customFormat="1" ht="10.5" customHeight="1">
      <c r="A733" s="106"/>
      <c r="B733" s="111"/>
      <c r="C733" s="197"/>
      <c r="D733" s="105"/>
      <c r="E733" s="105"/>
      <c r="F733" s="112" t="s">
        <v>55</v>
      </c>
      <c r="G733" s="226">
        <f t="shared" si="15"/>
        <v>3900</v>
      </c>
      <c r="H733" s="226">
        <f t="shared" si="15"/>
        <v>9403</v>
      </c>
      <c r="I733" s="167"/>
      <c r="J733" s="189">
        <f>J740+J749+J756+J764+J771+J779+J786+J793</f>
        <v>9326.689999999999</v>
      </c>
      <c r="K733" s="114">
        <f>IF(H733&gt;0,J733/H733*100,"-")</f>
        <v>99.18845049452301</v>
      </c>
      <c r="L733" s="109"/>
      <c r="M733" s="109"/>
    </row>
    <row r="734" spans="1:13" s="103" customFormat="1" ht="1.5" customHeight="1">
      <c r="A734" s="115"/>
      <c r="B734" s="116"/>
      <c r="C734" s="198"/>
      <c r="D734" s="117"/>
      <c r="E734" s="117"/>
      <c r="F734" s="115"/>
      <c r="G734" s="228"/>
      <c r="H734" s="229"/>
      <c r="I734" s="168"/>
      <c r="J734" s="118"/>
      <c r="K734" s="119"/>
      <c r="L734" s="102"/>
      <c r="M734" s="102"/>
    </row>
    <row r="735" spans="1:11" ht="1.5" customHeight="1">
      <c r="A735" s="297" t="s">
        <v>20</v>
      </c>
      <c r="B735" s="10"/>
      <c r="C735" s="201"/>
      <c r="D735" s="297">
        <v>853</v>
      </c>
      <c r="E735" s="297">
        <v>85395</v>
      </c>
      <c r="F735" s="11"/>
      <c r="G735" s="269"/>
      <c r="H735" s="231"/>
      <c r="I735" s="169"/>
      <c r="J735" s="10"/>
      <c r="K735" s="13"/>
    </row>
    <row r="736" spans="1:11" ht="10.5" customHeight="1">
      <c r="A736" s="298"/>
      <c r="B736" s="15" t="s">
        <v>2</v>
      </c>
      <c r="C736" s="34" t="s">
        <v>28</v>
      </c>
      <c r="D736" s="298"/>
      <c r="E736" s="298"/>
      <c r="F736" s="16" t="s">
        <v>102</v>
      </c>
      <c r="G736" s="260">
        <f>SUM(G737:G740)</f>
        <v>0</v>
      </c>
      <c r="H736" s="232">
        <f>SUM(H737:H740)</f>
        <v>304</v>
      </c>
      <c r="I736" s="170"/>
      <c r="J736" s="121">
        <f>SUM(J737:J740)</f>
        <v>0</v>
      </c>
      <c r="K736" s="122">
        <f>IF(H736&gt;0,J736/H736*100,"-")</f>
        <v>0</v>
      </c>
    </row>
    <row r="737" spans="1:11" ht="10.5" customHeight="1">
      <c r="A737" s="298"/>
      <c r="B737" s="15" t="s">
        <v>3</v>
      </c>
      <c r="C737" s="23" t="s">
        <v>29</v>
      </c>
      <c r="D737" s="298"/>
      <c r="E737" s="298"/>
      <c r="F737" s="19" t="s">
        <v>137</v>
      </c>
      <c r="G737" s="233">
        <v>0</v>
      </c>
      <c r="H737" s="234">
        <v>0</v>
      </c>
      <c r="I737" s="171"/>
      <c r="J737" s="21">
        <v>0</v>
      </c>
      <c r="K737" s="22" t="str">
        <f>IF(H737&gt;0,J737/H737*100,"-")</f>
        <v>-</v>
      </c>
    </row>
    <row r="738" spans="1:15" ht="10.5" customHeight="1">
      <c r="A738" s="298"/>
      <c r="B738" s="15" t="s">
        <v>4</v>
      </c>
      <c r="C738" s="23" t="s">
        <v>261</v>
      </c>
      <c r="D738" s="298"/>
      <c r="E738" s="298"/>
      <c r="F738" s="19" t="s">
        <v>33</v>
      </c>
      <c r="G738" s="233">
        <v>0</v>
      </c>
      <c r="H738" s="234">
        <v>258</v>
      </c>
      <c r="I738" s="171"/>
      <c r="J738" s="21">
        <v>0</v>
      </c>
      <c r="K738" s="22">
        <f>IF(H738&gt;0,J738/H738*100,"-")</f>
        <v>0</v>
      </c>
      <c r="N738" s="54"/>
      <c r="O738" s="54"/>
    </row>
    <row r="739" spans="1:11" ht="10.5" customHeight="1">
      <c r="A739" s="298"/>
      <c r="C739" s="191" t="s">
        <v>199</v>
      </c>
      <c r="D739" s="298"/>
      <c r="E739" s="298"/>
      <c r="F739" s="19" t="s">
        <v>54</v>
      </c>
      <c r="G739" s="233">
        <v>0</v>
      </c>
      <c r="H739" s="234">
        <v>0</v>
      </c>
      <c r="I739" s="171"/>
      <c r="J739" s="21">
        <v>0</v>
      </c>
      <c r="K739" s="22" t="str">
        <f>IF(H739&gt;0,J739/H739*100,"-")</f>
        <v>-</v>
      </c>
    </row>
    <row r="740" spans="1:11" ht="10.5" customHeight="1">
      <c r="A740" s="298"/>
      <c r="B740" s="15" t="s">
        <v>5</v>
      </c>
      <c r="C740" s="23" t="s">
        <v>201</v>
      </c>
      <c r="D740" s="298"/>
      <c r="E740" s="298"/>
      <c r="F740" s="19" t="s">
        <v>55</v>
      </c>
      <c r="G740" s="233">
        <v>0</v>
      </c>
      <c r="H740" s="234">
        <v>46</v>
      </c>
      <c r="I740" s="171"/>
      <c r="J740" s="21">
        <v>0</v>
      </c>
      <c r="K740" s="22">
        <f>IF(H740&gt;0,J740/H740*100,"-")</f>
        <v>0</v>
      </c>
    </row>
    <row r="741" spans="1:11" ht="10.5" customHeight="1">
      <c r="A741" s="298"/>
      <c r="B741" s="15"/>
      <c r="C741" s="23" t="s">
        <v>262</v>
      </c>
      <c r="D741" s="298"/>
      <c r="E741" s="298"/>
      <c r="F741" s="24"/>
      <c r="G741" s="233"/>
      <c r="H741" s="234"/>
      <c r="I741" s="171"/>
      <c r="J741" s="21"/>
      <c r="K741" s="22"/>
    </row>
    <row r="742" spans="1:11" ht="10.5" customHeight="1">
      <c r="A742" s="298"/>
      <c r="B742" s="15"/>
      <c r="C742" s="25" t="s">
        <v>202</v>
      </c>
      <c r="D742" s="298"/>
      <c r="E742" s="298"/>
      <c r="F742" s="24"/>
      <c r="G742" s="233"/>
      <c r="H742" s="234"/>
      <c r="I742" s="171"/>
      <c r="J742" s="21"/>
      <c r="K742" s="22"/>
    </row>
    <row r="743" spans="1:11" ht="1.5" customHeight="1">
      <c r="A743" s="299"/>
      <c r="B743" s="27"/>
      <c r="C743" s="28"/>
      <c r="D743" s="299"/>
      <c r="E743" s="299"/>
      <c r="F743" s="29"/>
      <c r="G743" s="236"/>
      <c r="H743" s="237"/>
      <c r="I743" s="182"/>
      <c r="J743" s="155"/>
      <c r="K743" s="31"/>
    </row>
    <row r="744" spans="1:11" ht="1.5" customHeight="1">
      <c r="A744" s="297" t="s">
        <v>24</v>
      </c>
      <c r="B744" s="10"/>
      <c r="C744" s="32"/>
      <c r="D744" s="297">
        <v>853</v>
      </c>
      <c r="E744" s="297">
        <v>85395</v>
      </c>
      <c r="F744" s="12"/>
      <c r="G744" s="230"/>
      <c r="H744" s="231"/>
      <c r="I744" s="175"/>
      <c r="J744" s="153"/>
      <c r="K744" s="13"/>
    </row>
    <row r="745" spans="1:11" ht="10.5" customHeight="1">
      <c r="A745" s="298"/>
      <c r="B745" s="15" t="s">
        <v>2</v>
      </c>
      <c r="C745" s="145" t="s">
        <v>28</v>
      </c>
      <c r="D745" s="298"/>
      <c r="E745" s="298"/>
      <c r="F745" s="16" t="s">
        <v>102</v>
      </c>
      <c r="G745" s="260">
        <f>SUM(G746:G749)</f>
        <v>26000</v>
      </c>
      <c r="H745" s="232">
        <f>SUM(H746:H749)</f>
        <v>26000</v>
      </c>
      <c r="I745" s="170"/>
      <c r="J745" s="151">
        <f>SUM(J746:J749)</f>
        <v>26000</v>
      </c>
      <c r="K745" s="122">
        <f>IF(H745&gt;0,J745/H745*100,"-")</f>
        <v>100</v>
      </c>
    </row>
    <row r="746" spans="1:11" ht="10.5" customHeight="1">
      <c r="A746" s="298"/>
      <c r="B746" s="15" t="s">
        <v>3</v>
      </c>
      <c r="C746" s="145" t="s">
        <v>38</v>
      </c>
      <c r="D746" s="298"/>
      <c r="E746" s="298"/>
      <c r="F746" s="19" t="s">
        <v>137</v>
      </c>
      <c r="G746" s="233">
        <v>0</v>
      </c>
      <c r="H746" s="234">
        <v>0</v>
      </c>
      <c r="I746" s="171"/>
      <c r="J746" s="21">
        <v>0</v>
      </c>
      <c r="K746" s="22" t="str">
        <f>IF(H746&gt;0,J746/H746*100,"-")</f>
        <v>-</v>
      </c>
    </row>
    <row r="747" spans="1:11" ht="10.5" customHeight="1">
      <c r="A747" s="298"/>
      <c r="B747" s="15" t="s">
        <v>4</v>
      </c>
      <c r="C747" s="23" t="s">
        <v>263</v>
      </c>
      <c r="D747" s="298"/>
      <c r="E747" s="298"/>
      <c r="F747" s="19" t="s">
        <v>33</v>
      </c>
      <c r="G747" s="233">
        <v>22100</v>
      </c>
      <c r="H747" s="234">
        <v>22100</v>
      </c>
      <c r="I747" s="171"/>
      <c r="J747" s="21">
        <v>22100</v>
      </c>
      <c r="K747" s="22">
        <f>IF(H747&gt;0,J747/H747*100,"-")</f>
        <v>100</v>
      </c>
    </row>
    <row r="748" spans="1:11" ht="10.5" customHeight="1">
      <c r="A748" s="298"/>
      <c r="B748" s="15"/>
      <c r="C748" s="23" t="s">
        <v>264</v>
      </c>
      <c r="D748" s="298"/>
      <c r="E748" s="298"/>
      <c r="F748" s="19" t="s">
        <v>54</v>
      </c>
      <c r="G748" s="233">
        <v>0</v>
      </c>
      <c r="H748" s="234">
        <v>0</v>
      </c>
      <c r="I748" s="171"/>
      <c r="J748" s="21">
        <v>0</v>
      </c>
      <c r="K748" s="22" t="str">
        <f>IF(H748&gt;0,J748/H748*100,"-")</f>
        <v>-</v>
      </c>
    </row>
    <row r="749" spans="1:11" ht="10.5" customHeight="1">
      <c r="A749" s="298"/>
      <c r="B749" s="15" t="s">
        <v>5</v>
      </c>
      <c r="C749" s="146" t="s">
        <v>83</v>
      </c>
      <c r="D749" s="298"/>
      <c r="E749" s="298"/>
      <c r="F749" s="19" t="s">
        <v>55</v>
      </c>
      <c r="G749" s="233">
        <v>3900</v>
      </c>
      <c r="H749" s="234">
        <v>3900</v>
      </c>
      <c r="I749" s="171"/>
      <c r="J749" s="21">
        <v>3900</v>
      </c>
      <c r="K749" s="22">
        <f>IF(H749&gt;0,J749/H749*100,"-")</f>
        <v>100</v>
      </c>
    </row>
    <row r="750" spans="1:11" ht="1.5" customHeight="1">
      <c r="A750" s="299"/>
      <c r="B750" s="27"/>
      <c r="C750" s="28"/>
      <c r="D750" s="299"/>
      <c r="E750" s="299"/>
      <c r="F750" s="29"/>
      <c r="G750" s="236"/>
      <c r="H750" s="237"/>
      <c r="I750" s="182"/>
      <c r="J750" s="155"/>
      <c r="K750" s="31"/>
    </row>
    <row r="751" spans="1:11" ht="1.5" customHeight="1">
      <c r="A751" s="297" t="s">
        <v>25</v>
      </c>
      <c r="B751" s="10"/>
      <c r="C751" s="32"/>
      <c r="D751" s="297">
        <v>853</v>
      </c>
      <c r="E751" s="297">
        <v>85395</v>
      </c>
      <c r="F751" s="12"/>
      <c r="G751" s="230"/>
      <c r="H751" s="231"/>
      <c r="I751" s="175"/>
      <c r="J751" s="153"/>
      <c r="K751" s="13"/>
    </row>
    <row r="752" spans="1:11" ht="10.5" customHeight="1">
      <c r="A752" s="298"/>
      <c r="B752" s="15" t="s">
        <v>2</v>
      </c>
      <c r="C752" s="145" t="s">
        <v>28</v>
      </c>
      <c r="D752" s="298"/>
      <c r="E752" s="298"/>
      <c r="F752" s="16" t="s">
        <v>102</v>
      </c>
      <c r="G752" s="260">
        <f>SUM(G753:G756)</f>
        <v>0</v>
      </c>
      <c r="H752" s="232">
        <f>SUM(H753:H756)</f>
        <v>12700</v>
      </c>
      <c r="I752" s="170"/>
      <c r="J752" s="151">
        <f>SUM(J753:J756)</f>
        <v>12700</v>
      </c>
      <c r="K752" s="122">
        <f>IF(H752&gt;0,J752/H752*100,"-")</f>
        <v>100</v>
      </c>
    </row>
    <row r="753" spans="1:11" ht="10.5" customHeight="1">
      <c r="A753" s="298"/>
      <c r="B753" s="15" t="s">
        <v>3</v>
      </c>
      <c r="C753" s="145" t="s">
        <v>38</v>
      </c>
      <c r="D753" s="298"/>
      <c r="E753" s="298"/>
      <c r="F753" s="19" t="s">
        <v>137</v>
      </c>
      <c r="G753" s="233">
        <v>0</v>
      </c>
      <c r="H753" s="234">
        <v>0</v>
      </c>
      <c r="I753" s="171"/>
      <c r="J753" s="21">
        <v>0</v>
      </c>
      <c r="K753" s="22" t="str">
        <f>IF(H753&gt;0,J753/H753*100,"-")</f>
        <v>-</v>
      </c>
    </row>
    <row r="754" spans="1:11" ht="10.5" customHeight="1">
      <c r="A754" s="298"/>
      <c r="B754" s="15" t="s">
        <v>4</v>
      </c>
      <c r="C754" s="23" t="s">
        <v>263</v>
      </c>
      <c r="D754" s="298"/>
      <c r="E754" s="298"/>
      <c r="F754" s="19" t="s">
        <v>33</v>
      </c>
      <c r="G754" s="233">
        <v>0</v>
      </c>
      <c r="H754" s="234">
        <v>10795</v>
      </c>
      <c r="I754" s="171"/>
      <c r="J754" s="21">
        <v>10795</v>
      </c>
      <c r="K754" s="22">
        <f>IF(H754&gt;0,J754/H754*100,"-")</f>
        <v>100</v>
      </c>
    </row>
    <row r="755" spans="1:11" ht="10.5" customHeight="1">
      <c r="A755" s="298"/>
      <c r="B755" s="15"/>
      <c r="C755" s="23" t="s">
        <v>264</v>
      </c>
      <c r="D755" s="298"/>
      <c r="E755" s="298"/>
      <c r="F755" s="19" t="s">
        <v>54</v>
      </c>
      <c r="G755" s="233">
        <v>0</v>
      </c>
      <c r="H755" s="234">
        <v>0</v>
      </c>
      <c r="I755" s="171"/>
      <c r="J755" s="21">
        <v>0</v>
      </c>
      <c r="K755" s="22" t="str">
        <f>IF(H755&gt;0,J755/H755*100,"-")</f>
        <v>-</v>
      </c>
    </row>
    <row r="756" spans="1:11" ht="10.5" customHeight="1">
      <c r="A756" s="298"/>
      <c r="B756" s="15" t="s">
        <v>5</v>
      </c>
      <c r="C756" s="23" t="s">
        <v>210</v>
      </c>
      <c r="D756" s="298"/>
      <c r="E756" s="298"/>
      <c r="F756" s="19" t="s">
        <v>55</v>
      </c>
      <c r="G756" s="233">
        <v>0</v>
      </c>
      <c r="H756" s="234">
        <v>1905</v>
      </c>
      <c r="I756" s="171"/>
      <c r="J756" s="21">
        <v>1905</v>
      </c>
      <c r="K756" s="22">
        <f>IF(H756&gt;0,J756/H756*100,"-")</f>
        <v>100</v>
      </c>
    </row>
    <row r="757" spans="1:11" ht="10.5" customHeight="1">
      <c r="A757" s="298"/>
      <c r="B757" s="15"/>
      <c r="C757" s="23" t="s">
        <v>265</v>
      </c>
      <c r="D757" s="298"/>
      <c r="E757" s="298"/>
      <c r="F757" s="19"/>
      <c r="G757" s="233"/>
      <c r="H757" s="234"/>
      <c r="I757" s="171"/>
      <c r="J757" s="21"/>
      <c r="K757" s="22"/>
    </row>
    <row r="758" spans="1:11" ht="1.5" customHeight="1">
      <c r="A758" s="299"/>
      <c r="B758" s="27"/>
      <c r="C758" s="28"/>
      <c r="D758" s="299"/>
      <c r="E758" s="299"/>
      <c r="F758" s="29"/>
      <c r="G758" s="236"/>
      <c r="H758" s="237"/>
      <c r="I758" s="182"/>
      <c r="J758" s="155"/>
      <c r="K758" s="31"/>
    </row>
    <row r="759" spans="1:11" ht="1.5" customHeight="1">
      <c r="A759" s="297" t="s">
        <v>27</v>
      </c>
      <c r="B759" s="10"/>
      <c r="C759" s="32"/>
      <c r="D759" s="297">
        <v>853</v>
      </c>
      <c r="E759" s="297">
        <v>85395</v>
      </c>
      <c r="F759" s="12"/>
      <c r="G759" s="230"/>
      <c r="H759" s="231"/>
      <c r="I759" s="175"/>
      <c r="J759" s="153"/>
      <c r="K759" s="13"/>
    </row>
    <row r="760" spans="1:11" ht="10.5" customHeight="1">
      <c r="A760" s="298"/>
      <c r="B760" s="15" t="s">
        <v>2</v>
      </c>
      <c r="C760" s="145" t="s">
        <v>28</v>
      </c>
      <c r="D760" s="298"/>
      <c r="E760" s="298"/>
      <c r="F760" s="16" t="s">
        <v>102</v>
      </c>
      <c r="G760" s="260">
        <f>SUM(G761:G764)</f>
        <v>0</v>
      </c>
      <c r="H760" s="232">
        <f>SUM(H761:H764)</f>
        <v>8000</v>
      </c>
      <c r="I760" s="170"/>
      <c r="J760" s="151">
        <f>SUM(J761:J764)</f>
        <v>8000</v>
      </c>
      <c r="K760" s="122">
        <f>IF(H760&gt;0,J760/H760*100,"-")</f>
        <v>100</v>
      </c>
    </row>
    <row r="761" spans="1:11" ht="10.5" customHeight="1">
      <c r="A761" s="298"/>
      <c r="B761" s="15" t="s">
        <v>3</v>
      </c>
      <c r="C761" s="145" t="s">
        <v>38</v>
      </c>
      <c r="D761" s="298"/>
      <c r="E761" s="298"/>
      <c r="F761" s="19" t="s">
        <v>137</v>
      </c>
      <c r="G761" s="233">
        <v>0</v>
      </c>
      <c r="H761" s="234">
        <v>0</v>
      </c>
      <c r="I761" s="171"/>
      <c r="J761" s="21">
        <v>0</v>
      </c>
      <c r="K761" s="22" t="str">
        <f>IF(H761&gt;0,J761/H761*100,"-")</f>
        <v>-</v>
      </c>
    </row>
    <row r="762" spans="1:11" ht="10.5" customHeight="1">
      <c r="A762" s="298"/>
      <c r="B762" s="15" t="s">
        <v>4</v>
      </c>
      <c r="C762" s="23" t="s">
        <v>263</v>
      </c>
      <c r="D762" s="298"/>
      <c r="E762" s="298"/>
      <c r="F762" s="19" t="s">
        <v>33</v>
      </c>
      <c r="G762" s="233">
        <v>0</v>
      </c>
      <c r="H762" s="234">
        <v>6800</v>
      </c>
      <c r="I762" s="171"/>
      <c r="J762" s="21">
        <v>6800</v>
      </c>
      <c r="K762" s="22">
        <f>IF(H762&gt;0,J762/H762*100,"-")</f>
        <v>100</v>
      </c>
    </row>
    <row r="763" spans="1:11" ht="10.5" customHeight="1">
      <c r="A763" s="298"/>
      <c r="B763" s="15"/>
      <c r="C763" s="23" t="s">
        <v>264</v>
      </c>
      <c r="D763" s="298"/>
      <c r="E763" s="298"/>
      <c r="F763" s="19" t="s">
        <v>54</v>
      </c>
      <c r="G763" s="233">
        <v>0</v>
      </c>
      <c r="H763" s="234">
        <v>0</v>
      </c>
      <c r="I763" s="171"/>
      <c r="J763" s="21">
        <v>0</v>
      </c>
      <c r="K763" s="22" t="str">
        <f>IF(H763&gt;0,J763/H763*100,"-")</f>
        <v>-</v>
      </c>
    </row>
    <row r="764" spans="1:11" ht="10.5" customHeight="1">
      <c r="A764" s="298"/>
      <c r="B764" s="15" t="s">
        <v>5</v>
      </c>
      <c r="C764" s="23" t="s">
        <v>151</v>
      </c>
      <c r="D764" s="298"/>
      <c r="E764" s="298"/>
      <c r="F764" s="19" t="s">
        <v>55</v>
      </c>
      <c r="G764" s="233">
        <v>0</v>
      </c>
      <c r="H764" s="234">
        <v>1200</v>
      </c>
      <c r="I764" s="171"/>
      <c r="J764" s="21">
        <v>1200</v>
      </c>
      <c r="K764" s="22">
        <f>IF(H764&gt;0,J764/H764*100,"-")</f>
        <v>100</v>
      </c>
    </row>
    <row r="765" spans="1:11" ht="1.5" customHeight="1">
      <c r="A765" s="299"/>
      <c r="B765" s="27"/>
      <c r="C765" s="28"/>
      <c r="D765" s="299"/>
      <c r="E765" s="299"/>
      <c r="F765" s="29"/>
      <c r="G765" s="236"/>
      <c r="H765" s="237"/>
      <c r="I765" s="182"/>
      <c r="J765" s="155"/>
      <c r="K765" s="31"/>
    </row>
    <row r="766" spans="1:11" ht="1.5" customHeight="1">
      <c r="A766" s="297" t="s">
        <v>34</v>
      </c>
      <c r="B766" s="10"/>
      <c r="C766" s="32"/>
      <c r="D766" s="297">
        <v>853</v>
      </c>
      <c r="E766" s="297">
        <v>85395</v>
      </c>
      <c r="F766" s="12"/>
      <c r="G766" s="230"/>
      <c r="H766" s="231"/>
      <c r="I766" s="175"/>
      <c r="J766" s="153"/>
      <c r="K766" s="13"/>
    </row>
    <row r="767" spans="1:11" ht="10.5" customHeight="1">
      <c r="A767" s="298"/>
      <c r="B767" s="15" t="s">
        <v>2</v>
      </c>
      <c r="C767" s="145" t="s">
        <v>28</v>
      </c>
      <c r="D767" s="298"/>
      <c r="E767" s="298"/>
      <c r="F767" s="16" t="s">
        <v>102</v>
      </c>
      <c r="G767" s="260">
        <f>SUM(G768:G771)</f>
        <v>0</v>
      </c>
      <c r="H767" s="232">
        <f>SUM(H768:H771)</f>
        <v>3083</v>
      </c>
      <c r="I767" s="170"/>
      <c r="J767" s="151">
        <f>SUM(J768:J771)</f>
        <v>2877.92</v>
      </c>
      <c r="K767" s="122">
        <f>IF(H767&gt;0,J767/H767*100,"-")</f>
        <v>93.34803762568926</v>
      </c>
    </row>
    <row r="768" spans="1:11" ht="10.5" customHeight="1">
      <c r="A768" s="298"/>
      <c r="B768" s="15" t="s">
        <v>3</v>
      </c>
      <c r="C768" s="145" t="s">
        <v>38</v>
      </c>
      <c r="D768" s="298"/>
      <c r="E768" s="298"/>
      <c r="F768" s="19" t="s">
        <v>137</v>
      </c>
      <c r="G768" s="233">
        <v>0</v>
      </c>
      <c r="H768" s="234">
        <v>0</v>
      </c>
      <c r="I768" s="171"/>
      <c r="J768" s="21">
        <v>0</v>
      </c>
      <c r="K768" s="22" t="str">
        <f>IF(H768&gt;0,J768/H768*100,"-")</f>
        <v>-</v>
      </c>
    </row>
    <row r="769" spans="1:11" ht="10.5" customHeight="1">
      <c r="A769" s="298"/>
      <c r="B769" s="15" t="s">
        <v>4</v>
      </c>
      <c r="C769" s="23" t="s">
        <v>104</v>
      </c>
      <c r="D769" s="298"/>
      <c r="E769" s="298"/>
      <c r="F769" s="19" t="s">
        <v>33</v>
      </c>
      <c r="G769" s="233">
        <v>0</v>
      </c>
      <c r="H769" s="234">
        <v>2621</v>
      </c>
      <c r="I769" s="171"/>
      <c r="J769" s="21">
        <v>2446.23</v>
      </c>
      <c r="K769" s="22">
        <f>IF(H769&gt;0,J769/H769*100,"-")</f>
        <v>93.3319343761923</v>
      </c>
    </row>
    <row r="770" spans="1:11" ht="10.5" customHeight="1">
      <c r="A770" s="298"/>
      <c r="B770" s="15" t="s">
        <v>5</v>
      </c>
      <c r="C770" s="23" t="s">
        <v>141</v>
      </c>
      <c r="D770" s="298"/>
      <c r="E770" s="298"/>
      <c r="F770" s="19" t="s">
        <v>54</v>
      </c>
      <c r="G770" s="233">
        <v>0</v>
      </c>
      <c r="H770" s="234">
        <v>0</v>
      </c>
      <c r="I770" s="171"/>
      <c r="J770" s="21">
        <v>0</v>
      </c>
      <c r="K770" s="22" t="str">
        <f>IF(H770&gt;0,J770/H770*100,"-")</f>
        <v>-</v>
      </c>
    </row>
    <row r="771" spans="1:11" ht="10.5" customHeight="1">
      <c r="A771" s="298"/>
      <c r="B771" s="15"/>
      <c r="C771" s="25" t="s">
        <v>139</v>
      </c>
      <c r="D771" s="298"/>
      <c r="E771" s="298"/>
      <c r="F771" s="19" t="s">
        <v>55</v>
      </c>
      <c r="G771" s="233">
        <v>0</v>
      </c>
      <c r="H771" s="234">
        <v>462</v>
      </c>
      <c r="I771" s="171"/>
      <c r="J771" s="21">
        <v>431.69</v>
      </c>
      <c r="K771" s="22">
        <f>IF(H771&gt;0,J771/H771*100,"-")</f>
        <v>93.43939393939394</v>
      </c>
    </row>
    <row r="772" spans="1:11" ht="10.5" customHeight="1">
      <c r="A772" s="298"/>
      <c r="B772" s="15"/>
      <c r="C772" s="23" t="s">
        <v>138</v>
      </c>
      <c r="D772" s="298"/>
      <c r="E772" s="298"/>
      <c r="F772" s="19"/>
      <c r="G772" s="233"/>
      <c r="H772" s="234"/>
      <c r="I772" s="171"/>
      <c r="J772" s="21"/>
      <c r="K772" s="22"/>
    </row>
    <row r="773" spans="1:11" ht="1.5" customHeight="1">
      <c r="A773" s="299"/>
      <c r="B773" s="27"/>
      <c r="C773" s="28"/>
      <c r="D773" s="299"/>
      <c r="E773" s="299"/>
      <c r="F773" s="29"/>
      <c r="G773" s="236"/>
      <c r="H773" s="237"/>
      <c r="I773" s="182"/>
      <c r="J773" s="155"/>
      <c r="K773" s="31"/>
    </row>
    <row r="774" spans="1:11" ht="1.5" customHeight="1">
      <c r="A774" s="297" t="s">
        <v>36</v>
      </c>
      <c r="B774" s="10"/>
      <c r="C774" s="32"/>
      <c r="D774" s="297">
        <v>853</v>
      </c>
      <c r="E774" s="297">
        <v>85395</v>
      </c>
      <c r="F774" s="12"/>
      <c r="G774" s="230"/>
      <c r="H774" s="231"/>
      <c r="I774" s="175"/>
      <c r="J774" s="153"/>
      <c r="K774" s="13"/>
    </row>
    <row r="775" spans="1:11" ht="10.5" customHeight="1">
      <c r="A775" s="298"/>
      <c r="B775" s="15" t="s">
        <v>2</v>
      </c>
      <c r="C775" s="145" t="s">
        <v>28</v>
      </c>
      <c r="D775" s="298"/>
      <c r="E775" s="298"/>
      <c r="F775" s="16" t="s">
        <v>102</v>
      </c>
      <c r="G775" s="260">
        <f>SUM(G776:G779)</f>
        <v>0</v>
      </c>
      <c r="H775" s="232">
        <f>SUM(H776:H779)</f>
        <v>23500</v>
      </c>
      <c r="I775" s="170"/>
      <c r="J775" s="151">
        <f>SUM(J776:J779)</f>
        <v>23500</v>
      </c>
      <c r="K775" s="122">
        <f>IF(H775&gt;0,J775/H775*100,"-")</f>
        <v>100</v>
      </c>
    </row>
    <row r="776" spans="1:11" ht="10.5" customHeight="1">
      <c r="A776" s="298"/>
      <c r="B776" s="15" t="s">
        <v>3</v>
      </c>
      <c r="C776" s="145" t="s">
        <v>38</v>
      </c>
      <c r="D776" s="298"/>
      <c r="E776" s="298"/>
      <c r="F776" s="19" t="s">
        <v>137</v>
      </c>
      <c r="G776" s="233">
        <v>0</v>
      </c>
      <c r="H776" s="234">
        <v>23500</v>
      </c>
      <c r="I776" s="171"/>
      <c r="J776" s="21">
        <v>23500</v>
      </c>
      <c r="K776" s="22">
        <f>IF(H776&gt;0,J776/H776*100,"-")</f>
        <v>100</v>
      </c>
    </row>
    <row r="777" spans="1:11" ht="10.5" customHeight="1">
      <c r="A777" s="298"/>
      <c r="B777" s="15" t="s">
        <v>4</v>
      </c>
      <c r="C777" s="23" t="s">
        <v>104</v>
      </c>
      <c r="D777" s="298"/>
      <c r="E777" s="298"/>
      <c r="F777" s="19" t="s">
        <v>33</v>
      </c>
      <c r="G777" s="233">
        <v>0</v>
      </c>
      <c r="H777" s="234">
        <v>0</v>
      </c>
      <c r="I777" s="171"/>
      <c r="J777" s="21">
        <v>0</v>
      </c>
      <c r="K777" s="22" t="str">
        <f>IF(H777&gt;0,J777/H777*100,"-")</f>
        <v>-</v>
      </c>
    </row>
    <row r="778" spans="1:11" ht="10.5" customHeight="1">
      <c r="A778" s="298"/>
      <c r="B778" s="15" t="s">
        <v>5</v>
      </c>
      <c r="C778" s="23" t="s">
        <v>159</v>
      </c>
      <c r="D778" s="298"/>
      <c r="E778" s="298"/>
      <c r="F778" s="19" t="s">
        <v>54</v>
      </c>
      <c r="G778" s="233">
        <v>0</v>
      </c>
      <c r="H778" s="234">
        <v>0</v>
      </c>
      <c r="I778" s="171"/>
      <c r="J778" s="21">
        <v>0</v>
      </c>
      <c r="K778" s="22" t="str">
        <f>IF(H778&gt;0,J778/H778*100,"-")</f>
        <v>-</v>
      </c>
    </row>
    <row r="779" spans="1:11" ht="10.5" customHeight="1">
      <c r="A779" s="298"/>
      <c r="C779" s="52"/>
      <c r="D779" s="298"/>
      <c r="E779" s="298"/>
      <c r="F779" s="19" t="s">
        <v>55</v>
      </c>
      <c r="G779" s="233">
        <v>0</v>
      </c>
      <c r="H779" s="234">
        <v>0</v>
      </c>
      <c r="I779" s="171"/>
      <c r="J779" s="21">
        <v>0</v>
      </c>
      <c r="K779" s="22" t="str">
        <f>IF(H779&gt;0,J779/H779*100,"-")</f>
        <v>-</v>
      </c>
    </row>
    <row r="780" spans="1:11" ht="1.5" customHeight="1">
      <c r="A780" s="299"/>
      <c r="B780" s="27"/>
      <c r="C780" s="28"/>
      <c r="D780" s="299"/>
      <c r="E780" s="299"/>
      <c r="F780" s="29"/>
      <c r="G780" s="236"/>
      <c r="H780" s="237"/>
      <c r="I780" s="182"/>
      <c r="J780" s="155"/>
      <c r="K780" s="31"/>
    </row>
    <row r="781" spans="1:11" ht="1.5" customHeight="1">
      <c r="A781" s="297" t="s">
        <v>37</v>
      </c>
      <c r="B781" s="10"/>
      <c r="C781" s="32"/>
      <c r="D781" s="297">
        <v>853</v>
      </c>
      <c r="E781" s="297">
        <v>85395</v>
      </c>
      <c r="F781" s="12"/>
      <c r="G781" s="230"/>
      <c r="H781" s="231"/>
      <c r="I781" s="175"/>
      <c r="J781" s="153"/>
      <c r="K781" s="13"/>
    </row>
    <row r="782" spans="1:11" ht="10.5" customHeight="1">
      <c r="A782" s="298"/>
      <c r="B782" s="15" t="s">
        <v>2</v>
      </c>
      <c r="C782" s="145" t="s">
        <v>28</v>
      </c>
      <c r="D782" s="298"/>
      <c r="E782" s="298"/>
      <c r="F782" s="16" t="s">
        <v>102</v>
      </c>
      <c r="G782" s="260">
        <f>SUM(G783:G786)</f>
        <v>0</v>
      </c>
      <c r="H782" s="232">
        <f>SUM(H783:H786)</f>
        <v>12600</v>
      </c>
      <c r="I782" s="170"/>
      <c r="J782" s="151">
        <f>SUM(J783:J786)</f>
        <v>12600</v>
      </c>
      <c r="K782" s="122">
        <f>IF(H782&gt;0,J782/H782*100,"-")</f>
        <v>100</v>
      </c>
    </row>
    <row r="783" spans="1:11" ht="10.5" customHeight="1">
      <c r="A783" s="298"/>
      <c r="B783" s="15" t="s">
        <v>3</v>
      </c>
      <c r="C783" s="145" t="s">
        <v>38</v>
      </c>
      <c r="D783" s="298"/>
      <c r="E783" s="298"/>
      <c r="F783" s="19" t="s">
        <v>137</v>
      </c>
      <c r="G783" s="233">
        <v>0</v>
      </c>
      <c r="H783" s="234">
        <v>0</v>
      </c>
      <c r="I783" s="171"/>
      <c r="J783" s="21">
        <v>0</v>
      </c>
      <c r="K783" s="22" t="str">
        <f>IF(H783&gt;0,J783/H783*100,"-")</f>
        <v>-</v>
      </c>
    </row>
    <row r="784" spans="1:11" ht="10.5" customHeight="1">
      <c r="A784" s="298"/>
      <c r="B784" s="15" t="s">
        <v>4</v>
      </c>
      <c r="C784" s="23" t="s">
        <v>104</v>
      </c>
      <c r="D784" s="298"/>
      <c r="E784" s="298"/>
      <c r="F784" s="19" t="s">
        <v>33</v>
      </c>
      <c r="G784" s="233">
        <v>0</v>
      </c>
      <c r="H784" s="234">
        <v>10710</v>
      </c>
      <c r="I784" s="171"/>
      <c r="J784" s="21">
        <v>10710</v>
      </c>
      <c r="K784" s="22">
        <f>IF(H784&gt;0,J784/H784*100,"-")</f>
        <v>100</v>
      </c>
    </row>
    <row r="785" spans="1:11" ht="10.5" customHeight="1">
      <c r="A785" s="298"/>
      <c r="B785" s="15" t="s">
        <v>5</v>
      </c>
      <c r="C785" s="23" t="s">
        <v>160</v>
      </c>
      <c r="D785" s="298"/>
      <c r="E785" s="298"/>
      <c r="F785" s="19" t="s">
        <v>54</v>
      </c>
      <c r="G785" s="233">
        <v>0</v>
      </c>
      <c r="H785" s="234">
        <v>0</v>
      </c>
      <c r="I785" s="171"/>
      <c r="J785" s="21">
        <v>0</v>
      </c>
      <c r="K785" s="22" t="str">
        <f>IF(H785&gt;0,J785/H785*100,"-")</f>
        <v>-</v>
      </c>
    </row>
    <row r="786" spans="1:11" ht="10.5" customHeight="1">
      <c r="A786" s="298"/>
      <c r="C786" s="52"/>
      <c r="D786" s="298"/>
      <c r="E786" s="298"/>
      <c r="F786" s="19" t="s">
        <v>55</v>
      </c>
      <c r="G786" s="233">
        <v>0</v>
      </c>
      <c r="H786" s="234">
        <v>1890</v>
      </c>
      <c r="I786" s="171"/>
      <c r="J786" s="21">
        <v>1890</v>
      </c>
      <c r="K786" s="22">
        <f>IF(H786&gt;0,J786/H786*100,"-")</f>
        <v>100</v>
      </c>
    </row>
    <row r="787" spans="1:11" ht="1.5" customHeight="1">
      <c r="A787" s="299"/>
      <c r="B787" s="27"/>
      <c r="C787" s="28"/>
      <c r="D787" s="299"/>
      <c r="E787" s="299"/>
      <c r="F787" s="29"/>
      <c r="G787" s="236"/>
      <c r="H787" s="237"/>
      <c r="I787" s="182"/>
      <c r="J787" s="155"/>
      <c r="K787" s="31"/>
    </row>
    <row r="788" spans="1:11" ht="1.5" customHeight="1">
      <c r="A788" s="297" t="s">
        <v>39</v>
      </c>
      <c r="B788" s="10"/>
      <c r="C788" s="32"/>
      <c r="D788" s="297">
        <v>853</v>
      </c>
      <c r="E788" s="297">
        <v>85395</v>
      </c>
      <c r="F788" s="12"/>
      <c r="G788" s="230"/>
      <c r="H788" s="231"/>
      <c r="I788" s="175"/>
      <c r="J788" s="153"/>
      <c r="K788" s="13"/>
    </row>
    <row r="789" spans="1:11" ht="10.5" customHeight="1">
      <c r="A789" s="298"/>
      <c r="B789" s="15" t="s">
        <v>2</v>
      </c>
      <c r="C789" s="34" t="s">
        <v>28</v>
      </c>
      <c r="D789" s="298"/>
      <c r="E789" s="298"/>
      <c r="F789" s="16" t="s">
        <v>102</v>
      </c>
      <c r="G789" s="260">
        <f>SUM(G790:G793)</f>
        <v>0</v>
      </c>
      <c r="H789" s="232">
        <f>SUM(H790:H793)</f>
        <v>4200</v>
      </c>
      <c r="I789" s="170"/>
      <c r="J789" s="151">
        <f>SUM(J790:J793)</f>
        <v>4177</v>
      </c>
      <c r="K789" s="122">
        <f>IF(H789&gt;0,J789/H789*100,"-")</f>
        <v>99.45238095238095</v>
      </c>
    </row>
    <row r="790" spans="1:11" ht="10.5" customHeight="1">
      <c r="A790" s="298"/>
      <c r="B790" s="15" t="s">
        <v>3</v>
      </c>
      <c r="C790" s="23" t="s">
        <v>38</v>
      </c>
      <c r="D790" s="298"/>
      <c r="E790" s="298"/>
      <c r="F790" s="19" t="s">
        <v>137</v>
      </c>
      <c r="G790" s="233">
        <v>0</v>
      </c>
      <c r="H790" s="234">
        <v>0</v>
      </c>
      <c r="I790" s="171"/>
      <c r="J790" s="21">
        <v>0</v>
      </c>
      <c r="K790" s="22" t="str">
        <f>IF(H790&gt;0,J790/H790*100,"-")</f>
        <v>-</v>
      </c>
    </row>
    <row r="791" spans="1:11" ht="10.5" customHeight="1">
      <c r="A791" s="298"/>
      <c r="B791" s="15" t="s">
        <v>4</v>
      </c>
      <c r="C791" s="23" t="s">
        <v>266</v>
      </c>
      <c r="D791" s="298"/>
      <c r="E791" s="298"/>
      <c r="F791" s="19" t="s">
        <v>33</v>
      </c>
      <c r="G791" s="233">
        <v>0</v>
      </c>
      <c r="H791" s="234">
        <v>4200</v>
      </c>
      <c r="I791" s="171"/>
      <c r="J791" s="21">
        <v>4177</v>
      </c>
      <c r="K791" s="22">
        <f>IF(H791&gt;0,J791/H791*100,"-")</f>
        <v>99.45238095238095</v>
      </c>
    </row>
    <row r="792" spans="1:11" ht="10.5" customHeight="1">
      <c r="A792" s="298"/>
      <c r="B792" s="15" t="s">
        <v>5</v>
      </c>
      <c r="C792" s="23" t="s">
        <v>156</v>
      </c>
      <c r="D792" s="298"/>
      <c r="E792" s="298"/>
      <c r="F792" s="19" t="s">
        <v>54</v>
      </c>
      <c r="G792" s="233">
        <v>0</v>
      </c>
      <c r="H792" s="234">
        <v>0</v>
      </c>
      <c r="I792" s="171"/>
      <c r="J792" s="21">
        <v>0</v>
      </c>
      <c r="K792" s="22" t="str">
        <f>IF(H792&gt;0,J792/H792*100,"-")</f>
        <v>-</v>
      </c>
    </row>
    <row r="793" spans="1:11" ht="10.5" customHeight="1">
      <c r="A793" s="298"/>
      <c r="B793" s="15"/>
      <c r="C793" s="25"/>
      <c r="D793" s="298"/>
      <c r="E793" s="298"/>
      <c r="F793" s="19" t="s">
        <v>55</v>
      </c>
      <c r="G793" s="233">
        <v>0</v>
      </c>
      <c r="H793" s="234">
        <v>0</v>
      </c>
      <c r="I793" s="171"/>
      <c r="J793" s="21">
        <v>0</v>
      </c>
      <c r="K793" s="22" t="str">
        <f>IF(H793&gt;0,J793/H793*100,"-")</f>
        <v>-</v>
      </c>
    </row>
    <row r="794" spans="1:11" ht="1.5" customHeight="1">
      <c r="A794" s="299"/>
      <c r="B794" s="27"/>
      <c r="C794" s="28"/>
      <c r="D794" s="299"/>
      <c r="E794" s="299"/>
      <c r="F794" s="29"/>
      <c r="G794" s="236"/>
      <c r="H794" s="237"/>
      <c r="I794" s="182"/>
      <c r="J794" s="155"/>
      <c r="K794" s="31"/>
    </row>
    <row r="795" spans="1:13" s="103" customFormat="1" ht="1.5" customHeight="1">
      <c r="A795" s="97"/>
      <c r="B795" s="98"/>
      <c r="C795" s="196"/>
      <c r="D795" s="99"/>
      <c r="E795" s="99"/>
      <c r="F795" s="97"/>
      <c r="G795" s="222"/>
      <c r="H795" s="223"/>
      <c r="I795" s="165"/>
      <c r="J795" s="100"/>
      <c r="K795" s="101"/>
      <c r="L795" s="102"/>
      <c r="M795" s="102"/>
    </row>
    <row r="796" spans="1:13" s="110" customFormat="1" ht="10.5" customHeight="1">
      <c r="A796" s="104" t="s">
        <v>36</v>
      </c>
      <c r="B796" s="305" t="s">
        <v>133</v>
      </c>
      <c r="C796" s="306"/>
      <c r="D796" s="105"/>
      <c r="E796" s="105"/>
      <c r="F796" s="106"/>
      <c r="G796" s="224">
        <f>SUM(G797:G800)</f>
        <v>24182022</v>
      </c>
      <c r="H796" s="225">
        <f>SUM(H797:H800)</f>
        <v>15831912</v>
      </c>
      <c r="I796" s="166"/>
      <c r="J796" s="107">
        <f>SUM(J797:J800)</f>
        <v>15513029.920000002</v>
      </c>
      <c r="K796" s="108">
        <f>IF(H796&gt;0,J796/H796*100,"-")</f>
        <v>97.98582710666912</v>
      </c>
      <c r="L796" s="109"/>
      <c r="M796" s="109"/>
    </row>
    <row r="797" spans="1:13" s="110" customFormat="1" ht="10.5" customHeight="1">
      <c r="A797" s="106"/>
      <c r="B797" s="111"/>
      <c r="C797" s="197"/>
      <c r="D797" s="105"/>
      <c r="E797" s="105"/>
      <c r="F797" s="112" t="s">
        <v>137</v>
      </c>
      <c r="G797" s="226">
        <f>G804+G811</f>
        <v>1485000</v>
      </c>
      <c r="H797" s="227">
        <f aca="true" t="shared" si="16" ref="H797:J800">H804+H811</f>
        <v>1025745</v>
      </c>
      <c r="I797" s="167"/>
      <c r="J797" s="113">
        <f t="shared" si="16"/>
        <v>796852.71</v>
      </c>
      <c r="K797" s="114">
        <f>IF(H797&gt;0,J797/H797*100,"-")</f>
        <v>77.68526388137403</v>
      </c>
      <c r="L797" s="109"/>
      <c r="M797" s="109"/>
    </row>
    <row r="798" spans="1:13" s="110" customFormat="1" ht="10.5" customHeight="1">
      <c r="A798" s="106"/>
      <c r="B798" s="111"/>
      <c r="C798" s="197"/>
      <c r="D798" s="105"/>
      <c r="E798" s="105"/>
      <c r="F798" s="112" t="s">
        <v>33</v>
      </c>
      <c r="G798" s="226">
        <f>G805+G812</f>
        <v>17800048</v>
      </c>
      <c r="H798" s="227">
        <f t="shared" si="16"/>
        <v>9817320</v>
      </c>
      <c r="I798" s="167"/>
      <c r="J798" s="113">
        <f t="shared" si="16"/>
        <v>9743562.05</v>
      </c>
      <c r="K798" s="114">
        <f>IF(H798&gt;0,J798/H798*100,"-")</f>
        <v>99.24869567254608</v>
      </c>
      <c r="L798" s="109"/>
      <c r="M798" s="109"/>
    </row>
    <row r="799" spans="1:13" s="110" customFormat="1" ht="10.5" customHeight="1">
      <c r="A799" s="106"/>
      <c r="B799" s="111"/>
      <c r="C799" s="197"/>
      <c r="D799" s="105"/>
      <c r="E799" s="105"/>
      <c r="F799" s="112" t="s">
        <v>54</v>
      </c>
      <c r="G799" s="226">
        <f>G806+G813</f>
        <v>4896974</v>
      </c>
      <c r="H799" s="227">
        <f t="shared" si="16"/>
        <v>4912564</v>
      </c>
      <c r="I799" s="167"/>
      <c r="J799" s="113">
        <f t="shared" si="16"/>
        <v>4896332.16</v>
      </c>
      <c r="K799" s="114">
        <f>IF(H799&gt;0,J799/H799*100,"-")</f>
        <v>99.66958516978099</v>
      </c>
      <c r="L799" s="109"/>
      <c r="M799" s="109"/>
    </row>
    <row r="800" spans="1:13" s="110" customFormat="1" ht="10.5" customHeight="1">
      <c r="A800" s="106"/>
      <c r="B800" s="111"/>
      <c r="C800" s="197"/>
      <c r="D800" s="105"/>
      <c r="E800" s="105"/>
      <c r="F800" s="112" t="s">
        <v>55</v>
      </c>
      <c r="G800" s="226">
        <f>G807+G814</f>
        <v>0</v>
      </c>
      <c r="H800" s="227">
        <f t="shared" si="16"/>
        <v>76283</v>
      </c>
      <c r="I800" s="167"/>
      <c r="J800" s="113">
        <f t="shared" si="16"/>
        <v>76283</v>
      </c>
      <c r="K800" s="114">
        <f>IF(H800&gt;0,J800/H800*100,"-")</f>
        <v>100</v>
      </c>
      <c r="L800" s="109"/>
      <c r="M800" s="109"/>
    </row>
    <row r="801" spans="1:13" s="103" customFormat="1" ht="1.5" customHeight="1">
      <c r="A801" s="115"/>
      <c r="B801" s="116"/>
      <c r="C801" s="198"/>
      <c r="D801" s="117"/>
      <c r="E801" s="117"/>
      <c r="F801" s="115"/>
      <c r="G801" s="228"/>
      <c r="H801" s="229"/>
      <c r="I801" s="168"/>
      <c r="J801" s="118"/>
      <c r="K801" s="119"/>
      <c r="L801" s="102"/>
      <c r="M801" s="102"/>
    </row>
    <row r="802" spans="1:11" ht="1.5" customHeight="1">
      <c r="A802" s="297" t="s">
        <v>20</v>
      </c>
      <c r="B802" s="10"/>
      <c r="C802" s="32"/>
      <c r="D802" s="297">
        <v>710</v>
      </c>
      <c r="E802" s="297">
        <v>71095</v>
      </c>
      <c r="F802" s="12"/>
      <c r="G802" s="230"/>
      <c r="H802" s="231"/>
      <c r="I802" s="175"/>
      <c r="J802" s="33"/>
      <c r="K802" s="13"/>
    </row>
    <row r="803" spans="1:11" ht="10.5" customHeight="1">
      <c r="A803" s="298"/>
      <c r="B803" s="15" t="s">
        <v>2</v>
      </c>
      <c r="C803" s="23" t="s">
        <v>96</v>
      </c>
      <c r="D803" s="298"/>
      <c r="E803" s="298"/>
      <c r="F803" s="16" t="s">
        <v>102</v>
      </c>
      <c r="G803" s="260">
        <f>SUM(G804:G807)</f>
        <v>9900000</v>
      </c>
      <c r="H803" s="232">
        <f>SUM(H804:H807)</f>
        <v>598300</v>
      </c>
      <c r="I803" s="170"/>
      <c r="J803" s="121">
        <f>SUM(J804:J807)</f>
        <v>598298.05</v>
      </c>
      <c r="K803" s="122">
        <f>IF(H803&gt;0,J803/H803*100,"-")</f>
        <v>99.99967407655024</v>
      </c>
    </row>
    <row r="804" spans="1:11" ht="10.5" customHeight="1">
      <c r="A804" s="298"/>
      <c r="B804" s="15" t="s">
        <v>3</v>
      </c>
      <c r="C804" s="124" t="s">
        <v>134</v>
      </c>
      <c r="D804" s="298"/>
      <c r="E804" s="298"/>
      <c r="F804" s="19" t="s">
        <v>137</v>
      </c>
      <c r="G804" s="233">
        <v>1485000</v>
      </c>
      <c r="H804" s="234">
        <v>89745</v>
      </c>
      <c r="I804" s="171"/>
      <c r="J804" s="21">
        <v>89744.71</v>
      </c>
      <c r="K804" s="22">
        <f>IF(H804&gt;0,J804/H804*100,"-")</f>
        <v>99.99967686222074</v>
      </c>
    </row>
    <row r="805" spans="1:11" ht="10.5" customHeight="1">
      <c r="A805" s="298"/>
      <c r="B805" s="15" t="s">
        <v>4</v>
      </c>
      <c r="C805" s="124" t="s">
        <v>135</v>
      </c>
      <c r="D805" s="298"/>
      <c r="E805" s="298"/>
      <c r="F805" s="19" t="s">
        <v>33</v>
      </c>
      <c r="G805" s="233">
        <v>8415000</v>
      </c>
      <c r="H805" s="234">
        <v>432272</v>
      </c>
      <c r="I805" s="171"/>
      <c r="J805" s="21">
        <v>432270.34</v>
      </c>
      <c r="K805" s="22">
        <f>IF(H805&gt;0,J805/H805*100,"-")</f>
        <v>99.99961598252952</v>
      </c>
    </row>
    <row r="806" spans="1:11" ht="10.5" customHeight="1">
      <c r="A806" s="298"/>
      <c r="B806" s="15" t="s">
        <v>5</v>
      </c>
      <c r="C806" s="23" t="s">
        <v>136</v>
      </c>
      <c r="D806" s="298"/>
      <c r="E806" s="298"/>
      <c r="F806" s="19" t="s">
        <v>54</v>
      </c>
      <c r="G806" s="233">
        <v>0</v>
      </c>
      <c r="H806" s="234">
        <v>0</v>
      </c>
      <c r="I806" s="171"/>
      <c r="J806" s="21">
        <v>0</v>
      </c>
      <c r="K806" s="22" t="str">
        <f>IF(H806&gt;0,J806/H806*100,"-")</f>
        <v>-</v>
      </c>
    </row>
    <row r="807" spans="1:11" ht="10.5" customHeight="1">
      <c r="A807" s="298"/>
      <c r="B807" s="15"/>
      <c r="C807" s="23"/>
      <c r="D807" s="298"/>
      <c r="E807" s="298"/>
      <c r="F807" s="19" t="s">
        <v>55</v>
      </c>
      <c r="G807" s="233">
        <v>0</v>
      </c>
      <c r="H807" s="234">
        <v>76283</v>
      </c>
      <c r="I807" s="171"/>
      <c r="J807" s="21">
        <v>76283</v>
      </c>
      <c r="K807" s="22">
        <f>IF(H807&gt;0,J807/H807*100,"-")</f>
        <v>100</v>
      </c>
    </row>
    <row r="808" spans="1:11" ht="1.5" customHeight="1">
      <c r="A808" s="299"/>
      <c r="B808" s="27"/>
      <c r="C808" s="28"/>
      <c r="D808" s="299"/>
      <c r="E808" s="299"/>
      <c r="F808" s="29"/>
      <c r="G808" s="236"/>
      <c r="H808" s="237"/>
      <c r="I808" s="182"/>
      <c r="J808" s="155"/>
      <c r="K808" s="31"/>
    </row>
    <row r="809" spans="1:11" ht="1.5" customHeight="1">
      <c r="A809" s="297" t="s">
        <v>24</v>
      </c>
      <c r="B809" s="10"/>
      <c r="C809" s="32"/>
      <c r="D809" s="297">
        <v>710</v>
      </c>
      <c r="E809" s="297">
        <v>71095</v>
      </c>
      <c r="F809" s="12"/>
      <c r="G809" s="230"/>
      <c r="H809" s="231"/>
      <c r="I809" s="175"/>
      <c r="J809" s="153"/>
      <c r="K809" s="13"/>
    </row>
    <row r="810" spans="1:11" ht="10.5" customHeight="1">
      <c r="A810" s="298"/>
      <c r="B810" s="15" t="s">
        <v>2</v>
      </c>
      <c r="C810" s="145" t="s">
        <v>41</v>
      </c>
      <c r="D810" s="298"/>
      <c r="E810" s="298"/>
      <c r="F810" s="16" t="s">
        <v>102</v>
      </c>
      <c r="G810" s="260">
        <f>SUM(G811:G814)</f>
        <v>14282022</v>
      </c>
      <c r="H810" s="232">
        <f>SUM(H811:H814)</f>
        <v>15233612</v>
      </c>
      <c r="I810" s="170"/>
      <c r="J810" s="151">
        <f>SUM(J811:J814)</f>
        <v>14914731.870000001</v>
      </c>
      <c r="K810" s="122">
        <f>IF(H810&gt;0,J810/H810*100,"-")</f>
        <v>97.90673328164064</v>
      </c>
    </row>
    <row r="811" spans="1:11" ht="10.5" customHeight="1">
      <c r="A811" s="298"/>
      <c r="B811" s="15" t="s">
        <v>3</v>
      </c>
      <c r="C811" s="145" t="s">
        <v>183</v>
      </c>
      <c r="D811" s="298"/>
      <c r="E811" s="298"/>
      <c r="F811" s="19" t="s">
        <v>137</v>
      </c>
      <c r="G811" s="233">
        <v>0</v>
      </c>
      <c r="H811" s="234">
        <v>936000</v>
      </c>
      <c r="I811" s="184">
        <v>3</v>
      </c>
      <c r="J811" s="21">
        <v>707108</v>
      </c>
      <c r="K811" s="22">
        <f>IF(H811&gt;0,J811/H811*100,"-")</f>
        <v>75.5457264957265</v>
      </c>
    </row>
    <row r="812" spans="1:11" ht="10.5" customHeight="1">
      <c r="A812" s="298"/>
      <c r="B812" s="15"/>
      <c r="C812" s="23" t="s">
        <v>184</v>
      </c>
      <c r="D812" s="298"/>
      <c r="E812" s="298"/>
      <c r="F812" s="19" t="s">
        <v>33</v>
      </c>
      <c r="G812" s="233">
        <v>9385048</v>
      </c>
      <c r="H812" s="234">
        <v>9385048</v>
      </c>
      <c r="I812" s="171"/>
      <c r="J812" s="21">
        <v>9311291.71</v>
      </c>
      <c r="K812" s="22">
        <f>IF(H812&gt;0,J812/H812*100,"-")</f>
        <v>99.21410854797973</v>
      </c>
    </row>
    <row r="813" spans="1:11" ht="10.5" customHeight="1">
      <c r="A813" s="298"/>
      <c r="B813" s="15" t="s">
        <v>4</v>
      </c>
      <c r="C813" s="23" t="s">
        <v>44</v>
      </c>
      <c r="D813" s="298"/>
      <c r="E813" s="298"/>
      <c r="F813" s="19" t="s">
        <v>54</v>
      </c>
      <c r="G813" s="233">
        <v>4896974</v>
      </c>
      <c r="H813" s="234">
        <v>4912564</v>
      </c>
      <c r="I813" s="171"/>
      <c r="J813" s="21">
        <v>4896332.16</v>
      </c>
      <c r="K813" s="22">
        <f>IF(H813&gt;0,J813/H813*100,"-")</f>
        <v>99.66958516978099</v>
      </c>
    </row>
    <row r="814" spans="1:11" ht="10.5" customHeight="1">
      <c r="A814" s="298"/>
      <c r="B814" s="15" t="s">
        <v>5</v>
      </c>
      <c r="C814" s="23" t="s">
        <v>45</v>
      </c>
      <c r="D814" s="298"/>
      <c r="E814" s="298"/>
      <c r="F814" s="19" t="s">
        <v>55</v>
      </c>
      <c r="G814" s="233">
        <v>0</v>
      </c>
      <c r="H814" s="234">
        <v>0</v>
      </c>
      <c r="I814" s="171"/>
      <c r="J814" s="21">
        <v>0</v>
      </c>
      <c r="K814" s="22" t="str">
        <f>IF(H814&gt;0,J814/H814*100,"-")</f>
        <v>-</v>
      </c>
    </row>
    <row r="815" spans="1:11" ht="1.5" customHeight="1">
      <c r="A815" s="299"/>
      <c r="B815" s="27"/>
      <c r="C815" s="28"/>
      <c r="D815" s="299"/>
      <c r="E815" s="299"/>
      <c r="F815" s="29"/>
      <c r="G815" s="236"/>
      <c r="H815" s="237"/>
      <c r="I815" s="182"/>
      <c r="J815" s="30"/>
      <c r="K815" s="31"/>
    </row>
    <row r="816" spans="1:13" s="103" customFormat="1" ht="1.5" customHeight="1">
      <c r="A816" s="97"/>
      <c r="B816" s="98"/>
      <c r="C816" s="196"/>
      <c r="D816" s="99"/>
      <c r="E816" s="99"/>
      <c r="F816" s="97"/>
      <c r="G816" s="222"/>
      <c r="H816" s="223"/>
      <c r="I816" s="165"/>
      <c r="J816" s="100"/>
      <c r="K816" s="101"/>
      <c r="L816" s="102"/>
      <c r="M816" s="102"/>
    </row>
    <row r="817" spans="1:13" s="110" customFormat="1" ht="10.5" customHeight="1">
      <c r="A817" s="104" t="s">
        <v>37</v>
      </c>
      <c r="B817" s="305" t="s">
        <v>122</v>
      </c>
      <c r="C817" s="306"/>
      <c r="D817" s="105"/>
      <c r="E817" s="105"/>
      <c r="F817" s="106"/>
      <c r="G817" s="224">
        <f>SUM(G818:G821)</f>
        <v>20000000</v>
      </c>
      <c r="H817" s="225">
        <f>SUM(H818:H821)</f>
        <v>16775811</v>
      </c>
      <c r="I817" s="166"/>
      <c r="J817" s="107">
        <f>SUM(J818:J821)</f>
        <v>15372868.870000001</v>
      </c>
      <c r="K817" s="108">
        <f>IF(H817&gt;0,J817/H817*100,"-")</f>
        <v>91.63711292407861</v>
      </c>
      <c r="L817" s="109"/>
      <c r="M817" s="109"/>
    </row>
    <row r="818" spans="1:13" s="110" customFormat="1" ht="10.5" customHeight="1">
      <c r="A818" s="106"/>
      <c r="B818" s="111"/>
      <c r="C818" s="197"/>
      <c r="D818" s="105"/>
      <c r="E818" s="105"/>
      <c r="F818" s="112" t="s">
        <v>137</v>
      </c>
      <c r="G818" s="226">
        <f>G825</f>
        <v>0</v>
      </c>
      <c r="H818" s="227">
        <f>H825</f>
        <v>0</v>
      </c>
      <c r="I818" s="167"/>
      <c r="J818" s="113">
        <f>J825</f>
        <v>0</v>
      </c>
      <c r="K818" s="114" t="str">
        <f>IF(H818&gt;0,J818/H818*100,"-")</f>
        <v>-</v>
      </c>
      <c r="L818" s="109"/>
      <c r="M818" s="109"/>
    </row>
    <row r="819" spans="1:13" s="110" customFormat="1" ht="10.5" customHeight="1">
      <c r="A819" s="106"/>
      <c r="B819" s="111"/>
      <c r="C819" s="197"/>
      <c r="D819" s="105"/>
      <c r="E819" s="105"/>
      <c r="F819" s="112" t="s">
        <v>33</v>
      </c>
      <c r="G819" s="226">
        <f>G826</f>
        <v>17000000</v>
      </c>
      <c r="H819" s="227">
        <f aca="true" t="shared" si="17" ref="H819:J821">H826</f>
        <v>13313658</v>
      </c>
      <c r="I819" s="167"/>
      <c r="J819" s="113">
        <f t="shared" si="17"/>
        <v>12121212.57</v>
      </c>
      <c r="K819" s="114">
        <f>IF(H819&gt;0,J819/H819*100,"-")</f>
        <v>91.04344253097084</v>
      </c>
      <c r="L819" s="109"/>
      <c r="M819" s="109"/>
    </row>
    <row r="820" spans="1:13" s="110" customFormat="1" ht="10.5" customHeight="1">
      <c r="A820" s="106"/>
      <c r="B820" s="111"/>
      <c r="C820" s="197"/>
      <c r="D820" s="105"/>
      <c r="E820" s="105"/>
      <c r="F820" s="112" t="s">
        <v>54</v>
      </c>
      <c r="G820" s="226">
        <f>G827</f>
        <v>3000000</v>
      </c>
      <c r="H820" s="227">
        <f t="shared" si="17"/>
        <v>2967880</v>
      </c>
      <c r="I820" s="167"/>
      <c r="J820" s="113">
        <f t="shared" si="17"/>
        <v>2757384.16</v>
      </c>
      <c r="K820" s="114">
        <f>IF(H820&gt;0,J820/H820*100,"-")</f>
        <v>92.90753534509481</v>
      </c>
      <c r="L820" s="109"/>
      <c r="M820" s="109"/>
    </row>
    <row r="821" spans="1:13" s="110" customFormat="1" ht="10.5" customHeight="1">
      <c r="A821" s="106"/>
      <c r="B821" s="111"/>
      <c r="C821" s="197"/>
      <c r="D821" s="105"/>
      <c r="E821" s="105"/>
      <c r="F821" s="112" t="s">
        <v>55</v>
      </c>
      <c r="G821" s="226">
        <f>G828</f>
        <v>0</v>
      </c>
      <c r="H821" s="227">
        <f t="shared" si="17"/>
        <v>494273</v>
      </c>
      <c r="I821" s="167"/>
      <c r="J821" s="113">
        <f t="shared" si="17"/>
        <v>494272.14</v>
      </c>
      <c r="K821" s="114">
        <f>IF(H821&gt;0,J821/H821*100,"-")</f>
        <v>99.99982600708516</v>
      </c>
      <c r="L821" s="109"/>
      <c r="M821" s="109"/>
    </row>
    <row r="822" spans="1:13" s="103" customFormat="1" ht="1.5" customHeight="1">
      <c r="A822" s="115"/>
      <c r="B822" s="116"/>
      <c r="C822" s="198"/>
      <c r="D822" s="117"/>
      <c r="E822" s="117"/>
      <c r="F822" s="115"/>
      <c r="G822" s="228"/>
      <c r="H822" s="229"/>
      <c r="I822" s="168"/>
      <c r="J822" s="118"/>
      <c r="K822" s="119"/>
      <c r="L822" s="102"/>
      <c r="M822" s="102"/>
    </row>
    <row r="823" spans="1:11" ht="1.5" customHeight="1">
      <c r="A823" s="297" t="s">
        <v>20</v>
      </c>
      <c r="B823" s="10"/>
      <c r="C823" s="32"/>
      <c r="D823" s="300">
        <v>710</v>
      </c>
      <c r="E823" s="300">
        <v>71095</v>
      </c>
      <c r="F823" s="10"/>
      <c r="G823" s="230"/>
      <c r="H823" s="231"/>
      <c r="I823" s="175"/>
      <c r="J823" s="33"/>
      <c r="K823" s="13"/>
    </row>
    <row r="824" spans="1:11" ht="10.5" customHeight="1">
      <c r="A824" s="298"/>
      <c r="B824" s="127" t="s">
        <v>2</v>
      </c>
      <c r="C824" s="34" t="s">
        <v>56</v>
      </c>
      <c r="D824" s="301"/>
      <c r="E824" s="301"/>
      <c r="F824" s="16" t="s">
        <v>102</v>
      </c>
      <c r="G824" s="260">
        <f>SUM(G825:G828)</f>
        <v>20000000</v>
      </c>
      <c r="H824" s="260">
        <f>SUM(H825:H828)</f>
        <v>16775811</v>
      </c>
      <c r="I824" s="170"/>
      <c r="J824" s="17">
        <f>SUM(J825:J828)</f>
        <v>15372868.870000001</v>
      </c>
      <c r="K824" s="18">
        <f>IF(H824&gt;0,J824/H824*100,"-")</f>
        <v>91.63711292407861</v>
      </c>
    </row>
    <row r="825" spans="1:11" ht="10.5" customHeight="1">
      <c r="A825" s="298"/>
      <c r="B825" s="127" t="s">
        <v>3</v>
      </c>
      <c r="C825" s="34" t="s">
        <v>42</v>
      </c>
      <c r="D825" s="301"/>
      <c r="E825" s="301"/>
      <c r="F825" s="19" t="s">
        <v>137</v>
      </c>
      <c r="G825" s="233">
        <v>0</v>
      </c>
      <c r="H825" s="234">
        <v>0</v>
      </c>
      <c r="I825" s="171"/>
      <c r="J825" s="20">
        <v>0</v>
      </c>
      <c r="K825" s="22" t="str">
        <f>IF(H825&gt;0,J825/H825*100,"-")</f>
        <v>-</v>
      </c>
    </row>
    <row r="826" spans="1:11" ht="10.5" customHeight="1">
      <c r="A826" s="298"/>
      <c r="B826" s="127" t="s">
        <v>4</v>
      </c>
      <c r="C826" s="34" t="s">
        <v>43</v>
      </c>
      <c r="D826" s="301"/>
      <c r="E826" s="301"/>
      <c r="F826" s="19" t="s">
        <v>33</v>
      </c>
      <c r="G826" s="233">
        <v>17000000</v>
      </c>
      <c r="H826" s="234">
        <v>13313658</v>
      </c>
      <c r="I826" s="171"/>
      <c r="J826" s="20">
        <v>12121212.57</v>
      </c>
      <c r="K826" s="22">
        <f>IF(H826&gt;0,J826/H826*100,"-")</f>
        <v>91.04344253097084</v>
      </c>
    </row>
    <row r="827" spans="1:11" ht="10.5" customHeight="1">
      <c r="A827" s="298"/>
      <c r="B827" s="127" t="s">
        <v>5</v>
      </c>
      <c r="C827" s="34" t="s">
        <v>88</v>
      </c>
      <c r="D827" s="301"/>
      <c r="E827" s="301"/>
      <c r="F827" s="19" t="s">
        <v>54</v>
      </c>
      <c r="G827" s="233">
        <v>3000000</v>
      </c>
      <c r="H827" s="234">
        <v>2967880</v>
      </c>
      <c r="I827" s="177"/>
      <c r="J827" s="125">
        <v>2757384.16</v>
      </c>
      <c r="K827" s="22">
        <f>IF(H827&gt;0,J827/H827*100,"-")</f>
        <v>92.90753534509481</v>
      </c>
    </row>
    <row r="828" spans="1:11" ht="10.5" customHeight="1">
      <c r="A828" s="298"/>
      <c r="B828" s="127"/>
      <c r="C828" s="199"/>
      <c r="D828" s="301"/>
      <c r="E828" s="301"/>
      <c r="F828" s="19" t="s">
        <v>55</v>
      </c>
      <c r="G828" s="233">
        <v>0</v>
      </c>
      <c r="H828" s="234">
        <v>494273</v>
      </c>
      <c r="I828" s="177"/>
      <c r="J828" s="125">
        <v>494272.14</v>
      </c>
      <c r="K828" s="22">
        <f>IF(H828&gt;0,J828/H828*100,"-")</f>
        <v>99.99982600708516</v>
      </c>
    </row>
    <row r="829" spans="1:11" ht="1.5" customHeight="1">
      <c r="A829" s="299"/>
      <c r="B829" s="27"/>
      <c r="C829" s="200"/>
      <c r="D829" s="302"/>
      <c r="E829" s="302"/>
      <c r="F829" s="47"/>
      <c r="G829" s="47"/>
      <c r="H829" s="27"/>
      <c r="I829" s="47"/>
      <c r="J829" s="27"/>
      <c r="K829" s="31"/>
    </row>
    <row r="830" ht="3" customHeight="1"/>
    <row r="831" spans="1:2" ht="11.25">
      <c r="A831" s="185">
        <v>1</v>
      </c>
      <c r="B831" s="282" t="s">
        <v>271</v>
      </c>
    </row>
    <row r="832" spans="1:2" ht="11.25">
      <c r="A832" s="185">
        <v>2</v>
      </c>
      <c r="B832" s="282" t="s">
        <v>272</v>
      </c>
    </row>
    <row r="833" spans="1:2" ht="11.25">
      <c r="A833" s="185">
        <v>3</v>
      </c>
      <c r="B833" s="282" t="s">
        <v>270</v>
      </c>
    </row>
  </sheetData>
  <sheetProtection/>
  <mergeCells count="306">
    <mergeCell ref="E781:E787"/>
    <mergeCell ref="B683:C683"/>
    <mergeCell ref="A675:A681"/>
    <mergeCell ref="A774:A780"/>
    <mergeCell ref="D774:D780"/>
    <mergeCell ref="A759:A765"/>
    <mergeCell ref="D759:D765"/>
    <mergeCell ref="E759:E765"/>
    <mergeCell ref="A712:A719"/>
    <mergeCell ref="D653:D659"/>
    <mergeCell ref="E653:E659"/>
    <mergeCell ref="D689:D696"/>
    <mergeCell ref="E689:E696"/>
    <mergeCell ref="D675:D681"/>
    <mergeCell ref="E675:E681"/>
    <mergeCell ref="D667:D674"/>
    <mergeCell ref="E667:E674"/>
    <mergeCell ref="D660:D666"/>
    <mergeCell ref="E660:E666"/>
    <mergeCell ref="E543:E550"/>
    <mergeCell ref="A638:A644"/>
    <mergeCell ref="D638:D644"/>
    <mergeCell ref="E638:E644"/>
    <mergeCell ref="A614:A620"/>
    <mergeCell ref="D614:D620"/>
    <mergeCell ref="E614:E620"/>
    <mergeCell ref="D599:D606"/>
    <mergeCell ref="D591:D598"/>
    <mergeCell ref="E591:E598"/>
    <mergeCell ref="D645:D652"/>
    <mergeCell ref="E645:E652"/>
    <mergeCell ref="E629:E637"/>
    <mergeCell ref="D607:D613"/>
    <mergeCell ref="E607:E613"/>
    <mergeCell ref="D621:D628"/>
    <mergeCell ref="E621:E628"/>
    <mergeCell ref="D629:D637"/>
    <mergeCell ref="D493:D499"/>
    <mergeCell ref="E493:E499"/>
    <mergeCell ref="A444:A450"/>
    <mergeCell ref="D444:D450"/>
    <mergeCell ref="E444:E450"/>
    <mergeCell ref="A451:A457"/>
    <mergeCell ref="D451:D457"/>
    <mergeCell ref="E451:E457"/>
    <mergeCell ref="D479:D485"/>
    <mergeCell ref="D409:D415"/>
    <mergeCell ref="E409:E415"/>
    <mergeCell ref="D543:D550"/>
    <mergeCell ref="D430:D436"/>
    <mergeCell ref="E430:E436"/>
    <mergeCell ref="A437:A443"/>
    <mergeCell ref="D437:D443"/>
    <mergeCell ref="E437:E443"/>
    <mergeCell ref="D536:D542"/>
    <mergeCell ref="E536:E542"/>
    <mergeCell ref="A318:A324"/>
    <mergeCell ref="D318:D324"/>
    <mergeCell ref="E318:E324"/>
    <mergeCell ref="E332:E338"/>
    <mergeCell ref="A325:A331"/>
    <mergeCell ref="D325:D331"/>
    <mergeCell ref="D332:D338"/>
    <mergeCell ref="A290:A296"/>
    <mergeCell ref="D290:D296"/>
    <mergeCell ref="A195:A201"/>
    <mergeCell ref="A262:A268"/>
    <mergeCell ref="A283:A289"/>
    <mergeCell ref="A276:A282"/>
    <mergeCell ref="D276:D282"/>
    <mergeCell ref="D283:D289"/>
    <mergeCell ref="A240:A246"/>
    <mergeCell ref="A247:A254"/>
    <mergeCell ref="D143:D149"/>
    <mergeCell ref="E143:E149"/>
    <mergeCell ref="D173:D180"/>
    <mergeCell ref="D181:D187"/>
    <mergeCell ref="E173:E180"/>
    <mergeCell ref="E157:E165"/>
    <mergeCell ref="E181:E187"/>
    <mergeCell ref="D166:D172"/>
    <mergeCell ref="E166:E172"/>
    <mergeCell ref="D311:D317"/>
    <mergeCell ref="E311:E317"/>
    <mergeCell ref="E304:E310"/>
    <mergeCell ref="A311:A317"/>
    <mergeCell ref="A304:A310"/>
    <mergeCell ref="D304:D310"/>
    <mergeCell ref="H8:I8"/>
    <mergeCell ref="H9:I9"/>
    <mergeCell ref="A802:A808"/>
    <mergeCell ref="D802:D808"/>
    <mergeCell ref="E802:E808"/>
    <mergeCell ref="A744:A750"/>
    <mergeCell ref="D744:D750"/>
    <mergeCell ref="E744:E750"/>
    <mergeCell ref="A751:A758"/>
    <mergeCell ref="D751:D758"/>
    <mergeCell ref="D809:D815"/>
    <mergeCell ref="E809:E815"/>
    <mergeCell ref="B817:C817"/>
    <mergeCell ref="B796:C796"/>
    <mergeCell ref="A735:A743"/>
    <mergeCell ref="D735:D743"/>
    <mergeCell ref="E735:E743"/>
    <mergeCell ref="E751:E758"/>
    <mergeCell ref="A788:A794"/>
    <mergeCell ref="E774:E780"/>
    <mergeCell ref="D788:D794"/>
    <mergeCell ref="E788:E794"/>
    <mergeCell ref="A781:A787"/>
    <mergeCell ref="D781:D787"/>
    <mergeCell ref="A720:A727"/>
    <mergeCell ref="D720:D727"/>
    <mergeCell ref="E720:E727"/>
    <mergeCell ref="D766:D773"/>
    <mergeCell ref="B729:C729"/>
    <mergeCell ref="E766:E773"/>
    <mergeCell ref="D697:D704"/>
    <mergeCell ref="E697:E704"/>
    <mergeCell ref="B706:C706"/>
    <mergeCell ref="D712:D719"/>
    <mergeCell ref="E712:E719"/>
    <mergeCell ref="E551:E558"/>
    <mergeCell ref="D551:D558"/>
    <mergeCell ref="D567:D575"/>
    <mergeCell ref="E567:E575"/>
    <mergeCell ref="D559:D566"/>
    <mergeCell ref="E559:E566"/>
    <mergeCell ref="E599:E606"/>
    <mergeCell ref="E514:E520"/>
    <mergeCell ref="B522:C522"/>
    <mergeCell ref="A528:A535"/>
    <mergeCell ref="D528:D535"/>
    <mergeCell ref="E528:E535"/>
    <mergeCell ref="A514:A520"/>
    <mergeCell ref="D514:D520"/>
    <mergeCell ref="E576:E582"/>
    <mergeCell ref="D583:D590"/>
    <mergeCell ref="D45:D51"/>
    <mergeCell ref="A225:A232"/>
    <mergeCell ref="D225:D232"/>
    <mergeCell ref="D157:D165"/>
    <mergeCell ref="A188:A194"/>
    <mergeCell ref="A173:A180"/>
    <mergeCell ref="A181:A187"/>
    <mergeCell ref="A136:A142"/>
    <mergeCell ref="D136:D142"/>
    <mergeCell ref="E479:E485"/>
    <mergeCell ref="A297:A303"/>
    <mergeCell ref="D297:D303"/>
    <mergeCell ref="A339:A345"/>
    <mergeCell ref="A381:A387"/>
    <mergeCell ref="D367:D373"/>
    <mergeCell ref="D339:D345"/>
    <mergeCell ref="D374:D380"/>
    <mergeCell ref="A332:A338"/>
    <mergeCell ref="E374:E380"/>
    <mergeCell ref="E136:E142"/>
    <mergeCell ref="B508:C508"/>
    <mergeCell ref="B501:C501"/>
    <mergeCell ref="E486:E492"/>
    <mergeCell ref="D486:D492"/>
    <mergeCell ref="D346:D352"/>
    <mergeCell ref="E346:E352"/>
    <mergeCell ref="D353:D359"/>
    <mergeCell ref="E353:E359"/>
    <mergeCell ref="D360:D366"/>
    <mergeCell ref="E339:E345"/>
    <mergeCell ref="E360:E366"/>
    <mergeCell ref="E367:E373"/>
    <mergeCell ref="E325:E331"/>
    <mergeCell ref="E290:E296"/>
    <mergeCell ref="E297:E303"/>
    <mergeCell ref="E283:E289"/>
    <mergeCell ref="E262:E268"/>
    <mergeCell ref="E276:E282"/>
    <mergeCell ref="E188:E194"/>
    <mergeCell ref="E216:E224"/>
    <mergeCell ref="E233:E239"/>
    <mergeCell ref="E195:E201"/>
    <mergeCell ref="E255:E261"/>
    <mergeCell ref="E240:E246"/>
    <mergeCell ref="E225:E232"/>
    <mergeCell ref="A465:A471"/>
    <mergeCell ref="A416:A422"/>
    <mergeCell ref="A360:A366"/>
    <mergeCell ref="A367:A373"/>
    <mergeCell ref="A374:A380"/>
    <mergeCell ref="A388:A394"/>
    <mergeCell ref="A458:A464"/>
    <mergeCell ref="A395:A401"/>
    <mergeCell ref="A402:A408"/>
    <mergeCell ref="A409:A415"/>
    <mergeCell ref="A823:A829"/>
    <mergeCell ref="A551:A558"/>
    <mergeCell ref="A559:A566"/>
    <mergeCell ref="A583:A590"/>
    <mergeCell ref="A567:A575"/>
    <mergeCell ref="A576:A582"/>
    <mergeCell ref="A591:A598"/>
    <mergeCell ref="A766:A773"/>
    <mergeCell ref="A697:A704"/>
    <mergeCell ref="A809:A815"/>
    <mergeCell ref="A493:A499"/>
    <mergeCell ref="A536:A542"/>
    <mergeCell ref="A689:A696"/>
    <mergeCell ref="A629:A637"/>
    <mergeCell ref="A543:A550"/>
    <mergeCell ref="A645:A652"/>
    <mergeCell ref="A653:A659"/>
    <mergeCell ref="A599:A606"/>
    <mergeCell ref="A660:A666"/>
    <mergeCell ref="A667:A674"/>
    <mergeCell ref="A486:A492"/>
    <mergeCell ref="A607:A613"/>
    <mergeCell ref="A621:A628"/>
    <mergeCell ref="A479:A485"/>
    <mergeCell ref="D458:D464"/>
    <mergeCell ref="E423:E429"/>
    <mergeCell ref="D423:D429"/>
    <mergeCell ref="E458:E464"/>
    <mergeCell ref="D465:D471"/>
    <mergeCell ref="E465:E471"/>
    <mergeCell ref="B473:C473"/>
    <mergeCell ref="A430:A436"/>
    <mergeCell ref="A423:A429"/>
    <mergeCell ref="E381:E387"/>
    <mergeCell ref="D388:D394"/>
    <mergeCell ref="D416:D422"/>
    <mergeCell ref="E416:E422"/>
    <mergeCell ref="E388:E394"/>
    <mergeCell ref="D381:D387"/>
    <mergeCell ref="D395:D401"/>
    <mergeCell ref="E395:E401"/>
    <mergeCell ref="D402:D408"/>
    <mergeCell ref="E402:E408"/>
    <mergeCell ref="A5:K5"/>
    <mergeCell ref="B9:C9"/>
    <mergeCell ref="B8:C8"/>
    <mergeCell ref="E209:E215"/>
    <mergeCell ref="A202:A208"/>
    <mergeCell ref="A209:A215"/>
    <mergeCell ref="E202:E208"/>
    <mergeCell ref="E45:E51"/>
    <mergeCell ref="E52:E58"/>
    <mergeCell ref="A38:A44"/>
    <mergeCell ref="A6:K6"/>
    <mergeCell ref="E94:E100"/>
    <mergeCell ref="E101:E107"/>
    <mergeCell ref="A45:A51"/>
    <mergeCell ref="B11:C11"/>
    <mergeCell ref="B18:C18"/>
    <mergeCell ref="A31:A37"/>
    <mergeCell ref="E108:E114"/>
    <mergeCell ref="A52:A58"/>
    <mergeCell ref="D52:D58"/>
    <mergeCell ref="D80:D86"/>
    <mergeCell ref="D101:D107"/>
    <mergeCell ref="E87:E93"/>
    <mergeCell ref="B60:C60"/>
    <mergeCell ref="B25:C25"/>
    <mergeCell ref="A66:A72"/>
    <mergeCell ref="A108:A114"/>
    <mergeCell ref="B151:C151"/>
    <mergeCell ref="B130:C130"/>
    <mergeCell ref="A143:A149"/>
    <mergeCell ref="A157:A165"/>
    <mergeCell ref="D195:D201"/>
    <mergeCell ref="D202:D208"/>
    <mergeCell ref="D216:D224"/>
    <mergeCell ref="D262:D268"/>
    <mergeCell ref="A166:A172"/>
    <mergeCell ref="D209:D215"/>
    <mergeCell ref="D240:D246"/>
    <mergeCell ref="D188:D194"/>
    <mergeCell ref="A216:A224"/>
    <mergeCell ref="D269:D275"/>
    <mergeCell ref="A269:A275"/>
    <mergeCell ref="E269:E275"/>
    <mergeCell ref="A233:A239"/>
    <mergeCell ref="D233:D239"/>
    <mergeCell ref="A255:A261"/>
    <mergeCell ref="D247:D254"/>
    <mergeCell ref="E247:E254"/>
    <mergeCell ref="D255:D261"/>
    <mergeCell ref="E31:E37"/>
    <mergeCell ref="D31:D37"/>
    <mergeCell ref="D576:D582"/>
    <mergeCell ref="D823:D829"/>
    <mergeCell ref="E823:E829"/>
    <mergeCell ref="E583:E590"/>
    <mergeCell ref="E115:E121"/>
    <mergeCell ref="E66:E72"/>
    <mergeCell ref="D66:D72"/>
    <mergeCell ref="D73:D79"/>
    <mergeCell ref="D122:D128"/>
    <mergeCell ref="E122:E128"/>
    <mergeCell ref="D38:D44"/>
    <mergeCell ref="E38:E44"/>
    <mergeCell ref="D87:D93"/>
    <mergeCell ref="D94:D100"/>
    <mergeCell ref="D108:D114"/>
    <mergeCell ref="D115:D121"/>
    <mergeCell ref="E73:E79"/>
    <mergeCell ref="E80:E86"/>
  </mergeCells>
  <printOptions horizontalCentered="1"/>
  <pageMargins left="0.2362204724409449" right="0.2362204724409449" top="0.5118110236220472" bottom="0.4724409448818898" header="0.3937007874015748" footer="0.2755905511811024"/>
  <pageSetup firstPageNumber="198" useFirstPageNumber="1" horizontalDpi="600" verticalDpi="600" orientation="landscape" paperSize="9" r:id="rId1"/>
  <headerFooter alignWithMargins="0">
    <oddFooter>&amp;C&amp;P</oddFooter>
  </headerFooter>
  <rowBreaks count="14" manualBreakCount="14">
    <brk id="51" max="10" man="1"/>
    <brk id="107" max="10" man="1"/>
    <brk id="165" max="10" man="1"/>
    <brk id="224" max="10" man="1"/>
    <brk id="282" max="10" man="1"/>
    <brk id="338" max="10" man="1"/>
    <brk id="394" max="10" man="1"/>
    <brk id="450" max="10" man="1"/>
    <brk id="499" max="10" man="1"/>
    <brk id="558" max="10" man="1"/>
    <brk id="613" max="10" man="1"/>
    <brk id="666" max="10" man="1"/>
    <brk id="719" max="10" man="1"/>
    <brk id="77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H4" sqref="H4"/>
    </sheetView>
  </sheetViews>
  <sheetFormatPr defaultColWidth="9.140625" defaultRowHeight="12.75"/>
  <cols>
    <col min="4" max="15" width="15.7109375" style="270" customWidth="1"/>
  </cols>
  <sheetData>
    <row r="1" spans="4:15" s="272" customFormat="1" ht="12.75">
      <c r="D1" s="273" t="s">
        <v>267</v>
      </c>
      <c r="E1" s="273" t="s">
        <v>268</v>
      </c>
      <c r="F1" s="273" t="s">
        <v>269</v>
      </c>
      <c r="G1" s="274"/>
      <c r="H1" s="273" t="s">
        <v>267</v>
      </c>
      <c r="I1" s="273" t="s">
        <v>268</v>
      </c>
      <c r="J1" s="273"/>
      <c r="K1" s="273" t="s">
        <v>269</v>
      </c>
      <c r="L1" s="274"/>
      <c r="M1" s="273" t="s">
        <v>267</v>
      </c>
      <c r="N1" s="273" t="s">
        <v>268</v>
      </c>
      <c r="O1" s="273" t="s">
        <v>269</v>
      </c>
    </row>
    <row r="3" spans="1:15" s="275" customFormat="1" ht="12.75">
      <c r="A3" s="275">
        <v>150</v>
      </c>
      <c r="D3" s="276">
        <f>SUM(D4:D5)</f>
        <v>89759</v>
      </c>
      <c r="E3" s="276">
        <f>SUM(E4:E5)</f>
        <v>95006</v>
      </c>
      <c r="F3" s="276">
        <f>SUM(F4:F5)</f>
        <v>94101.2</v>
      </c>
      <c r="G3" s="276"/>
      <c r="H3" s="276">
        <f>SUM(H4:H5)</f>
        <v>89759</v>
      </c>
      <c r="I3" s="276">
        <f>SUM(I4:I5)</f>
        <v>95006</v>
      </c>
      <c r="J3" s="276"/>
      <c r="K3" s="276">
        <f>SUM(K4:K5)</f>
        <v>94101.2</v>
      </c>
      <c r="L3" s="276"/>
      <c r="M3" s="276">
        <f>SUM(M4:M5)</f>
        <v>0</v>
      </c>
      <c r="N3" s="276">
        <f>SUM(N4:N5)</f>
        <v>0</v>
      </c>
      <c r="O3" s="276">
        <f>SUM(O4:O5)</f>
        <v>0</v>
      </c>
    </row>
    <row r="4" spans="2:15" ht="12.75">
      <c r="B4">
        <v>15011</v>
      </c>
      <c r="D4" s="270">
        <v>32382</v>
      </c>
      <c r="E4" s="270">
        <v>37254</v>
      </c>
      <c r="F4" s="270">
        <v>37061.28</v>
      </c>
      <c r="H4" s="270">
        <f>UE!G33+UE!G35+UE!G36+UE!G481+UE!G483+UE!G484</f>
        <v>32382</v>
      </c>
      <c r="I4" s="270">
        <f>UE!H33+UE!H35+UE!H36+UE!H481+UE!H483+UE!H484</f>
        <v>37254</v>
      </c>
      <c r="J4" s="270">
        <f>UE!I33+UE!I35+UE!I36+UE!I481+UE!I483+UE!I484</f>
        <v>0</v>
      </c>
      <c r="K4" s="270">
        <f>UE!J33+UE!J35+UE!J36+UE!J481+UE!J483+UE!J484</f>
        <v>37061.28</v>
      </c>
      <c r="M4" s="270">
        <f>D4-H4</f>
        <v>0</v>
      </c>
      <c r="N4" s="270">
        <f>E4-I4</f>
        <v>0</v>
      </c>
      <c r="O4" s="270">
        <f>F4-K4</f>
        <v>0</v>
      </c>
    </row>
    <row r="5" spans="2:15" ht="12.75">
      <c r="B5">
        <v>15013</v>
      </c>
      <c r="D5" s="270">
        <v>57377</v>
      </c>
      <c r="E5" s="270">
        <v>57752</v>
      </c>
      <c r="F5" s="270">
        <v>57039.92</v>
      </c>
      <c r="H5" s="270">
        <f>UE!G488+UE!G490+UE!G491+UE!G495+UE!G497+UE!G498</f>
        <v>57377</v>
      </c>
      <c r="I5" s="270">
        <f>UE!H488+UE!H490+UE!H491+UE!H495+UE!H497+UE!H498</f>
        <v>57752</v>
      </c>
      <c r="J5" s="270">
        <f>UE!I488+UE!I490+UE!I491+UE!I495+UE!I497+UE!I498</f>
        <v>0</v>
      </c>
      <c r="K5" s="270">
        <f>UE!J488+UE!J490+UE!J491+UE!J495+UE!J497+UE!J498</f>
        <v>57039.92</v>
      </c>
      <c r="M5" s="270">
        <f>D5-H5</f>
        <v>0</v>
      </c>
      <c r="N5" s="270">
        <f>E5-I5</f>
        <v>0</v>
      </c>
      <c r="O5" s="270">
        <f>F5-K5</f>
        <v>0</v>
      </c>
    </row>
    <row r="6" spans="1:15" s="275" customFormat="1" ht="12.75">
      <c r="A6" s="275">
        <v>600</v>
      </c>
      <c r="D6" s="276">
        <f>SUM(D7:D10)</f>
        <v>80163365</v>
      </c>
      <c r="E6" s="276">
        <f>SUM(E7:E10)</f>
        <v>23210497</v>
      </c>
      <c r="F6" s="276">
        <f>SUM(F7:F10)</f>
        <v>23068342.83</v>
      </c>
      <c r="G6" s="276"/>
      <c r="H6" s="276">
        <f>SUM(H7:H10)</f>
        <v>80163365</v>
      </c>
      <c r="I6" s="276">
        <f>SUM(I7:I10)</f>
        <v>23210497</v>
      </c>
      <c r="J6" s="276"/>
      <c r="K6" s="276">
        <f>SUM(K7:K10)</f>
        <v>23068342.83</v>
      </c>
      <c r="L6" s="276"/>
      <c r="M6" s="276">
        <f>SUM(M7:M10)</f>
        <v>0</v>
      </c>
      <c r="N6" s="276">
        <f>SUM(N7:N10)</f>
        <v>0</v>
      </c>
      <c r="O6" s="276">
        <f>SUM(O7:O10)</f>
        <v>0</v>
      </c>
    </row>
    <row r="7" spans="2:15" ht="12.75">
      <c r="B7">
        <v>60004</v>
      </c>
      <c r="D7" s="270">
        <v>1264720</v>
      </c>
      <c r="E7" s="270">
        <v>3187725</v>
      </c>
      <c r="F7" s="270">
        <v>3182845</v>
      </c>
      <c r="H7" s="270">
        <f>UE!G714+UE!G716+UE!G717+UE!G722+UE!G724+UE!G725</f>
        <v>1264720</v>
      </c>
      <c r="I7" s="270">
        <f>UE!H714+UE!H716+UE!H717+UE!H722+UE!H724+UE!H725</f>
        <v>3187725</v>
      </c>
      <c r="J7" s="270">
        <f>UE!I714+UE!I716+UE!I717+UE!I722+UE!I724+UE!I725</f>
        <v>0</v>
      </c>
      <c r="K7" s="270">
        <f>UE!J714+UE!J716+UE!J717+UE!J722+UE!J724+UE!J725</f>
        <v>3182845</v>
      </c>
      <c r="M7" s="270">
        <f aca="true" t="shared" si="0" ref="M7:N10">D7-H7</f>
        <v>0</v>
      </c>
      <c r="N7" s="270">
        <f t="shared" si="0"/>
        <v>0</v>
      </c>
      <c r="O7" s="270">
        <f>F7-K7</f>
        <v>0</v>
      </c>
    </row>
    <row r="8" spans="2:15" ht="12.75">
      <c r="B8">
        <v>60015</v>
      </c>
      <c r="D8" s="270">
        <v>62574047</v>
      </c>
      <c r="E8" s="270">
        <v>15234044</v>
      </c>
      <c r="F8" s="270">
        <v>15172115.23</v>
      </c>
      <c r="H8" s="270">
        <f>UE!G530+UE!G532+UE!G533+UE!G561+UE!G563+UE!G564+UE!G569+UE!G571+UE!G572+UE!G578+UE!G580+UE!G581+UE!G585+UE!G587+UE!G588+UE!G593+UE!G595+UE!G596+UE!G601+UE!G603+UE!G604+UE!G616+UE!G618+UE!G619+UE!G623+UE!G625+UE!G626+UE!G631+UE!G633+UE!G634+UE!G647+UE!G649+UE!G650+UE!G655+UE!G657+UE!G658+UE!G662+UE!G664+UE!G665+UE!G669+UE!G671+UE!G672+UE!G677+UE!G679+UE!G680</f>
        <v>62574047</v>
      </c>
      <c r="I8" s="270">
        <f>UE!H530+UE!H532+UE!H533+UE!H561+UE!H563+UE!H564+UE!H569+UE!H571+UE!H572+UE!H578+UE!H580+UE!H581+UE!H585+UE!H587+UE!H588+UE!H593+UE!H595+UE!H596+UE!H601+UE!H603+UE!H604+UE!H616+UE!H618+UE!H619+UE!H623+UE!H625+UE!H626+UE!H631+UE!H633+UE!H634+UE!H647+UE!H649+UE!H650+UE!H655+UE!H657+UE!H658+UE!H662+UE!H664+UE!H665+UE!H669+UE!H671+UE!H672+UE!H677+UE!H679+UE!H680</f>
        <v>15234044</v>
      </c>
      <c r="J8" s="270">
        <f>UE!I530+UE!I532+UE!I533+UE!I561+UE!I563+UE!I564+UE!I569+UE!I571+UE!I572+UE!I578+UE!I580+UE!I581+UE!I585+UE!I587+UE!I588+UE!I593+UE!I595+UE!I596+UE!I601+UE!I603+UE!I604+UE!I616+UE!I618+UE!I619+UE!I623+UE!I625+UE!I626+UE!I631+UE!I633+UE!I634+UE!I647+UE!I649+UE!I650+UE!I655+UE!I657+UE!I658+UE!I662+UE!I664+UE!I665+UE!I669+UE!I671+UE!I672+UE!I677+UE!I679+UE!I680</f>
        <v>0</v>
      </c>
      <c r="K8" s="270">
        <f>UE!J530+UE!J532+UE!J533+UE!J561+UE!J563+UE!J564+UE!J569+UE!J571+UE!J572+UE!J578+UE!J580+UE!J581+UE!J585+UE!J587+UE!J588+UE!J593+UE!J595+UE!J596+UE!J601+UE!J603+UE!J604+UE!J616+UE!J618+UE!J619+UE!J623+UE!J625+UE!J626+UE!J631+UE!J633+UE!J634+UE!J647+UE!J649+UE!J650+UE!J655+UE!J657+UE!J658+UE!J662+UE!J664+UE!J665+UE!J669+UE!J671+UE!J672+UE!J677+UE!J679+UE!J680</f>
        <v>15172115.229999999</v>
      </c>
      <c r="M8" s="270">
        <f t="shared" si="0"/>
        <v>0</v>
      </c>
      <c r="N8" s="270">
        <f t="shared" si="0"/>
        <v>0</v>
      </c>
      <c r="O8" s="270">
        <f>F8-K8</f>
        <v>0</v>
      </c>
    </row>
    <row r="9" spans="2:15" ht="12.75">
      <c r="B9">
        <v>60016</v>
      </c>
      <c r="D9" s="270">
        <v>16324598</v>
      </c>
      <c r="E9" s="270">
        <v>4788728</v>
      </c>
      <c r="F9" s="270">
        <v>4713382.6</v>
      </c>
      <c r="H9" s="270">
        <f>UE!G538+UE!G540+UE!G541+UE!G545+UE!G547+UE!G548+UE!G553+UE!G555+UE!G556+UE!G609+UE!G611+UE!G612+UE!G640+UE!G642+UE!G643</f>
        <v>16324598</v>
      </c>
      <c r="I9" s="270">
        <f>UE!H538+UE!H540+UE!H541+UE!H545+UE!H547+UE!H548+UE!H553+UE!H555+UE!H556+UE!H609+UE!H611+UE!H612+UE!H640+UE!H642+UE!H643</f>
        <v>4788728</v>
      </c>
      <c r="J9" s="270">
        <f>UE!I538+UE!I540+UE!I541+UE!I545+UE!I547+UE!I548+UE!I553+UE!I555+UE!I556+UE!I609+UE!I611+UE!I612+UE!I640+UE!I642+UE!I643</f>
        <v>0</v>
      </c>
      <c r="K9" s="270">
        <f>UE!J538+UE!J540+UE!J541+UE!J545+UE!J547+UE!J548+UE!J553+UE!J555+UE!J556+UE!J609+UE!J611+UE!J612+UE!J640+UE!J642+UE!J643</f>
        <v>4713382.6</v>
      </c>
      <c r="M9" s="270">
        <f t="shared" si="0"/>
        <v>0</v>
      </c>
      <c r="N9" s="270">
        <f t="shared" si="0"/>
        <v>0</v>
      </c>
      <c r="O9" s="270">
        <f>F9-K9</f>
        <v>0</v>
      </c>
    </row>
    <row r="10" spans="2:15" ht="12.75">
      <c r="B10">
        <v>60095</v>
      </c>
      <c r="D10" s="270">
        <v>0</v>
      </c>
      <c r="E10" s="270">
        <v>0</v>
      </c>
      <c r="F10" s="270">
        <v>0</v>
      </c>
      <c r="M10" s="270">
        <f t="shared" si="0"/>
        <v>0</v>
      </c>
      <c r="N10" s="270">
        <f t="shared" si="0"/>
        <v>0</v>
      </c>
      <c r="O10" s="270">
        <f>F10-K10</f>
        <v>0</v>
      </c>
    </row>
    <row r="11" spans="1:15" s="275" customFormat="1" ht="12.75">
      <c r="A11" s="275">
        <v>710</v>
      </c>
      <c r="D11" s="276">
        <f>SUM(D12)</f>
        <v>9381974</v>
      </c>
      <c r="E11" s="276">
        <f>SUM(E12)</f>
        <v>8540745</v>
      </c>
      <c r="F11" s="276">
        <f>SUM(F12)</f>
        <v>8314016.17</v>
      </c>
      <c r="G11" s="276"/>
      <c r="H11" s="276">
        <f>SUM(H12)</f>
        <v>9381974</v>
      </c>
      <c r="I11" s="276">
        <f>SUM(I12)</f>
        <v>9476745</v>
      </c>
      <c r="J11" s="276"/>
      <c r="K11" s="276">
        <f>SUM(K12)</f>
        <v>9021124.170000002</v>
      </c>
      <c r="L11" s="276"/>
      <c r="M11" s="276">
        <f>SUM(M12)</f>
        <v>0</v>
      </c>
      <c r="N11" s="276">
        <f>SUM(N12)</f>
        <v>-936000</v>
      </c>
      <c r="O11" s="276">
        <f>SUM(O12)</f>
        <v>-707108.0000000019</v>
      </c>
    </row>
    <row r="12" spans="2:15" ht="12.75">
      <c r="B12">
        <v>71095</v>
      </c>
      <c r="D12" s="270">
        <v>9381974</v>
      </c>
      <c r="E12" s="270">
        <v>8540745</v>
      </c>
      <c r="F12" s="270">
        <v>8314016.17</v>
      </c>
      <c r="H12" s="270">
        <f>UE!G804+UE!G806+UE!G807+UE!G811+UE!G813+UE!G814+UE!G825+UE!G827+UE!G828</f>
        <v>9381974</v>
      </c>
      <c r="I12" s="270">
        <f>UE!H804+UE!H806+UE!H807+UE!H811+UE!H813+UE!H814+UE!H825+UE!H827+UE!H828</f>
        <v>9476745</v>
      </c>
      <c r="J12" s="270">
        <f>UE!I804+UE!I806+UE!I807+UE!I811+UE!I813+UE!I814+UE!I825+UE!I827+UE!I828</f>
        <v>3</v>
      </c>
      <c r="K12" s="270">
        <f>UE!J804+UE!J806+UE!J807+UE!J811+UE!J813+UE!J814+UE!J825+UE!J827+UE!J828</f>
        <v>9021124.170000002</v>
      </c>
      <c r="M12" s="270">
        <f>D12-H12</f>
        <v>0</v>
      </c>
      <c r="N12" s="270">
        <f>E12-I12</f>
        <v>-936000</v>
      </c>
      <c r="O12" s="270">
        <f>F12-K12</f>
        <v>-707108.0000000019</v>
      </c>
    </row>
    <row r="13" spans="1:15" s="275" customFormat="1" ht="12.75">
      <c r="A13" s="275">
        <v>750</v>
      </c>
      <c r="D13" s="276">
        <f>SUM(D14:D15)</f>
        <v>2102801</v>
      </c>
      <c r="E13" s="276">
        <f>SUM(E14:E15)</f>
        <v>1362086</v>
      </c>
      <c r="F13" s="276">
        <f>SUM(F14:F15)</f>
        <v>1139802.8599999999</v>
      </c>
      <c r="G13" s="276"/>
      <c r="H13" s="276">
        <f>SUM(H14:H15)</f>
        <v>2102801</v>
      </c>
      <c r="I13" s="276">
        <f>SUM(I14:I15)</f>
        <v>1362086</v>
      </c>
      <c r="J13" s="276"/>
      <c r="K13" s="276">
        <f>SUM(K14:K15)</f>
        <v>1139802.8599999999</v>
      </c>
      <c r="L13" s="276"/>
      <c r="M13" s="276">
        <f>SUM(M14:M15)</f>
        <v>0</v>
      </c>
      <c r="N13" s="276">
        <f>SUM(N14:N15)</f>
        <v>0</v>
      </c>
      <c r="O13" s="276">
        <f>SUM(O14:O15)</f>
        <v>0</v>
      </c>
    </row>
    <row r="14" spans="2:15" ht="12.75">
      <c r="B14">
        <v>75023</v>
      </c>
      <c r="D14" s="270">
        <v>2087900</v>
      </c>
      <c r="E14" s="270">
        <v>1282430</v>
      </c>
      <c r="F14" s="270">
        <v>1116003.63</v>
      </c>
      <c r="H14" s="270">
        <f>UE!G691+UE!G693+UE!G694</f>
        <v>2087900</v>
      </c>
      <c r="I14" s="270">
        <f>UE!H691+UE!H693+UE!H694</f>
        <v>1282430</v>
      </c>
      <c r="J14" s="270">
        <f>UE!I691+UE!I693+UE!I694</f>
        <v>0</v>
      </c>
      <c r="K14" s="270">
        <f>UE!J691+UE!J693+UE!J694</f>
        <v>1116003.63</v>
      </c>
      <c r="M14" s="270">
        <f>D14-H14</f>
        <v>0</v>
      </c>
      <c r="N14" s="270">
        <f>E14-I14</f>
        <v>0</v>
      </c>
      <c r="O14" s="270">
        <f>F14-K14</f>
        <v>0</v>
      </c>
    </row>
    <row r="15" spans="2:15" ht="12.75">
      <c r="B15">
        <v>75075</v>
      </c>
      <c r="D15" s="270">
        <v>14901</v>
      </c>
      <c r="E15" s="270">
        <v>79656</v>
      </c>
      <c r="F15" s="270">
        <v>23799.23</v>
      </c>
      <c r="H15" s="270">
        <f>UE!G47+UE!G49+UE!G50+UE!G54+UE!G56+UE!G57+UE!G516+UE!G518+UE!G519</f>
        <v>14901</v>
      </c>
      <c r="I15" s="270">
        <f>UE!H47+UE!H49+UE!H50+UE!H54+UE!H56+UE!H57+UE!H516+UE!H518+UE!H519</f>
        <v>79656</v>
      </c>
      <c r="J15" s="270">
        <f>UE!I47+UE!I49+UE!I50+UE!I54+UE!I56+UE!I57+UE!I516+UE!I518+UE!I519</f>
        <v>0</v>
      </c>
      <c r="K15" s="270">
        <f>UE!J47+UE!J49+UE!J50+UE!J54+UE!J56+UE!J57+UE!J516+UE!J518+UE!J519</f>
        <v>23799.23</v>
      </c>
      <c r="M15" s="270">
        <f>D15-H15</f>
        <v>0</v>
      </c>
      <c r="N15" s="270">
        <f>E15-I15</f>
        <v>0</v>
      </c>
      <c r="O15" s="270">
        <f>F15-K15</f>
        <v>0</v>
      </c>
    </row>
    <row r="16" spans="1:15" s="275" customFormat="1" ht="12.75">
      <c r="A16" s="275">
        <v>852</v>
      </c>
      <c r="D16" s="276">
        <f>SUM(D17:D20)</f>
        <v>0</v>
      </c>
      <c r="E16" s="276">
        <f>SUM(E17:E20)</f>
        <v>281719</v>
      </c>
      <c r="F16" s="276">
        <f>SUM(F17:F20)</f>
        <v>279345.68</v>
      </c>
      <c r="G16" s="276"/>
      <c r="H16" s="276">
        <f>SUM(H17:H20)</f>
        <v>0</v>
      </c>
      <c r="I16" s="276">
        <f>SUM(I17:I20)</f>
        <v>324591</v>
      </c>
      <c r="J16" s="276"/>
      <c r="K16" s="276">
        <f>SUM(K17:K20)</f>
        <v>279345.68</v>
      </c>
      <c r="L16" s="276"/>
      <c r="M16" s="276">
        <f>SUM(M17:M20)</f>
        <v>0</v>
      </c>
      <c r="N16" s="276">
        <f>SUM(N17:N20)</f>
        <v>-42872</v>
      </c>
      <c r="O16" s="276">
        <f>SUM(O17:O20)</f>
        <v>0</v>
      </c>
    </row>
    <row r="17" spans="2:15" ht="12.75">
      <c r="B17">
        <v>85201</v>
      </c>
      <c r="D17" s="270">
        <v>0</v>
      </c>
      <c r="E17" s="270">
        <v>20753</v>
      </c>
      <c r="F17" s="270">
        <v>20753</v>
      </c>
      <c r="H17" s="270">
        <f>UE!G75+UE!G77+UE!G78</f>
        <v>0</v>
      </c>
      <c r="I17" s="270">
        <f>UE!H75+UE!H77+UE!H78</f>
        <v>20753</v>
      </c>
      <c r="J17" s="270">
        <f>UE!I75+UE!I77+UE!I78</f>
        <v>0</v>
      </c>
      <c r="K17" s="270">
        <f>UE!J75+UE!J77+UE!J78</f>
        <v>20753</v>
      </c>
      <c r="M17" s="270">
        <f aca="true" t="shared" si="1" ref="M17:N20">D17-H17</f>
        <v>0</v>
      </c>
      <c r="N17" s="270">
        <f t="shared" si="1"/>
        <v>0</v>
      </c>
      <c r="O17" s="270">
        <f>F17-K17</f>
        <v>0</v>
      </c>
    </row>
    <row r="18" spans="2:15" ht="12.75">
      <c r="B18">
        <v>85204</v>
      </c>
      <c r="D18" s="270">
        <v>0</v>
      </c>
      <c r="E18" s="270">
        <v>48711</v>
      </c>
      <c r="F18" s="270">
        <v>48711</v>
      </c>
      <c r="H18" s="270">
        <f>UE!G82+UE!G84+UE!G85</f>
        <v>0</v>
      </c>
      <c r="I18" s="270">
        <f>UE!H82+UE!H84+UE!H85</f>
        <v>48711</v>
      </c>
      <c r="J18" s="270">
        <f>UE!I82+UE!I84+UE!I85</f>
        <v>0</v>
      </c>
      <c r="K18" s="270">
        <f>UE!J82+UE!J84+UE!J85</f>
        <v>48711</v>
      </c>
      <c r="M18" s="270">
        <f t="shared" si="1"/>
        <v>0</v>
      </c>
      <c r="N18" s="270">
        <f t="shared" si="1"/>
        <v>0</v>
      </c>
      <c r="O18" s="270">
        <f>F18-K18</f>
        <v>0</v>
      </c>
    </row>
    <row r="19" spans="2:15" ht="12.75">
      <c r="B19">
        <v>85219</v>
      </c>
      <c r="D19" s="270">
        <v>0</v>
      </c>
      <c r="E19" s="270">
        <v>212255</v>
      </c>
      <c r="F19" s="270">
        <v>209881.68</v>
      </c>
      <c r="H19" s="270">
        <f>UE!G96+UE!G98+UE!G99+UE!G117+UE!G119+UE!G120</f>
        <v>0</v>
      </c>
      <c r="I19" s="270">
        <f>UE!H96+UE!H98+UE!H99+UE!H117+UE!H119+UE!H120</f>
        <v>255127</v>
      </c>
      <c r="J19" s="270">
        <f>UE!I96+UE!I98+UE!I99+UE!I117+UE!I119+UE!I120</f>
        <v>1</v>
      </c>
      <c r="K19" s="270">
        <f>UE!J96+UE!J98+UE!J99+UE!J117+UE!J119+UE!J120</f>
        <v>209881.68</v>
      </c>
      <c r="M19" s="270">
        <f t="shared" si="1"/>
        <v>0</v>
      </c>
      <c r="N19" s="270">
        <f t="shared" si="1"/>
        <v>-42872</v>
      </c>
      <c r="O19" s="270">
        <f>F19-K19</f>
        <v>0</v>
      </c>
    </row>
    <row r="20" spans="13:15" ht="12.75">
      <c r="M20" s="270">
        <f t="shared" si="1"/>
        <v>0</v>
      </c>
      <c r="N20" s="270">
        <f t="shared" si="1"/>
        <v>0</v>
      </c>
      <c r="O20" s="270">
        <f>F20-K20</f>
        <v>0</v>
      </c>
    </row>
    <row r="21" spans="1:15" s="275" customFormat="1" ht="12.75">
      <c r="A21" s="275">
        <v>853</v>
      </c>
      <c r="D21" s="276">
        <f>SUM(D22:D23)</f>
        <v>684009</v>
      </c>
      <c r="E21" s="276">
        <f>SUM(E22:E23)</f>
        <v>579735</v>
      </c>
      <c r="F21" s="276">
        <f>SUM(F22:F23)</f>
        <v>565902.66</v>
      </c>
      <c r="G21" s="276"/>
      <c r="H21" s="276">
        <f>SUM(H22:H23)</f>
        <v>684009</v>
      </c>
      <c r="I21" s="276">
        <f>SUM(I22:I23)</f>
        <v>579772</v>
      </c>
      <c r="J21" s="276"/>
      <c r="K21" s="276">
        <f>SUM(K22:K23)</f>
        <v>565938.7799999999</v>
      </c>
      <c r="L21" s="276"/>
      <c r="M21" s="276">
        <f>SUM(M22:M23)</f>
        <v>0</v>
      </c>
      <c r="N21" s="276">
        <f>SUM(N22:N23)</f>
        <v>-37</v>
      </c>
      <c r="O21" s="276">
        <f>SUM(O22:O23)</f>
        <v>-36.11999999987893</v>
      </c>
    </row>
    <row r="22" spans="2:15" s="281" customFormat="1" ht="12.75">
      <c r="B22" s="281">
        <v>85333</v>
      </c>
      <c r="D22" s="271">
        <v>0</v>
      </c>
      <c r="E22" s="271">
        <v>14945</v>
      </c>
      <c r="F22" s="271">
        <v>14945</v>
      </c>
      <c r="G22" s="271"/>
      <c r="H22" s="271">
        <f>UE!G145+UE!G147+UE!G148</f>
        <v>0</v>
      </c>
      <c r="I22" s="271">
        <f>UE!H145+UE!H147+UE!H148</f>
        <v>14945</v>
      </c>
      <c r="J22" s="271">
        <f>UE!I145+UE!I147+UE!I148</f>
        <v>0</v>
      </c>
      <c r="K22" s="271">
        <f>UE!J145+UE!J147+UE!J148</f>
        <v>14945</v>
      </c>
      <c r="L22" s="271"/>
      <c r="M22" s="270">
        <f>D22-H22</f>
        <v>0</v>
      </c>
      <c r="N22" s="270">
        <f>E22-I22</f>
        <v>0</v>
      </c>
      <c r="O22" s="270">
        <f>F22-K22</f>
        <v>0</v>
      </c>
    </row>
    <row r="23" spans="2:15" ht="12.75">
      <c r="B23">
        <v>85395</v>
      </c>
      <c r="D23" s="270">
        <v>684009</v>
      </c>
      <c r="E23" s="270">
        <v>564790</v>
      </c>
      <c r="F23" s="270">
        <v>550957.66</v>
      </c>
      <c r="H23" s="270">
        <f>UE!G103+UE!G105+UE!G106+UE!G124+UE!G126+UE!G127+UE!G138+UE!G140+UE!G141+UE!G159+UE!G161+UE!G162+UE!G168+UE!G170+UE!G171+UE!G175+UE!G177+UE!G178+UE!G183+UE!G185+UE!G186+UE!G190+UE!G192+UE!G193+UE!G197+UE!G199+UE!G200+UE!G204+UE!G206+UE!G207+UE!G211+UE!G213+UE!G214+UE!G218+UE!G220+UE!G221+UE!G227+UE!G229+UE!G230+UE!G235+UE!G237+UE!G238+UE!G242+UE!G244+UE!G245+UE!G249+UE!G251+UE!G252+UE!G257+UE!G259+UE!G260+UE!G264+UE!G266+UE!G267+UE!G271+UE!G273+UE!G274+UE!G278+UE!G280+UE!G281+UE!G285+UE!G287+UE!G288+UE!G292+UE!G294+UE!G295+UE!G299+UE!G301+UE!G302+UE!G306+UE!G308+UE!G309+UE!G313+UE!G315+UE!G316+UE!G320+UE!G322+UE!G323+UE!G327+UE!G329+UE!G330+UE!G334+UE!G336+UE!G337+UE!G737+UE!G739+UE!G740+UE!G746+UE!G748+UE!G749+UE!G753+UE!G755+UE!G756+UE!G761+UE!G763+UE!G764+UE!G768+UE!G770+UE!G771+UE!G776+UE!G778+UE!G779+UE!G783+UE!G785+UE!G786+UE!G790+UE!G792+UE!G793</f>
        <v>684009</v>
      </c>
      <c r="I23" s="270">
        <f>UE!H103+UE!H105+UE!H106+UE!H124+UE!H126+UE!H127+UE!H138+UE!H140+UE!H141+UE!H159+UE!H161+UE!H162+UE!H168+UE!H170+UE!H171+UE!H175+UE!H177+UE!H178+UE!H183+UE!H185+UE!H186+UE!H190+UE!H192+UE!H193+UE!H197+UE!H199+UE!H200+UE!H204+UE!H206+UE!H207+UE!H211+UE!H213+UE!H214+UE!H218+UE!H220+UE!H221+UE!H227+UE!H229+UE!H230+UE!H235+UE!H237+UE!H238+UE!H242+UE!H244+UE!H245+UE!H249+UE!H251+UE!H252+UE!H257+UE!H259+UE!H260+UE!H264+UE!H266+UE!H267+UE!H271+UE!H273+UE!H274+UE!H278+UE!H280+UE!H281+UE!H285+UE!H287+UE!H288+UE!H292+UE!H294+UE!H295+UE!H299+UE!H301+UE!H302+UE!H306+UE!H308+UE!H309+UE!H313+UE!H315+UE!H316+UE!H320+UE!H322+UE!H323+UE!H327+UE!H329+UE!H330+UE!H334+UE!H336+UE!H337+UE!H737+UE!H739+UE!H740+UE!H746+UE!H748+UE!H749+UE!H753+UE!H755+UE!H756+UE!H761+UE!H763+UE!H764+UE!H768+UE!H770+UE!H771+UE!H776+UE!H778+UE!H779+UE!H783+UE!H785+UE!H786+UE!H790+UE!H792+UE!H793</f>
        <v>564827</v>
      </c>
      <c r="J23" s="270">
        <f>UE!I103+UE!I105+UE!I106+UE!I124+UE!I126+UE!I127+UE!I138+UE!I140+UE!I141+UE!I159+UE!I161+UE!I162+UE!I168+UE!I170+UE!I171+UE!I175+UE!I177+UE!I178+UE!I183+UE!I185+UE!I186+UE!I190+UE!I192+UE!I193+UE!I197+UE!I199+UE!I200+UE!I204+UE!I206+UE!I207+UE!I211+UE!I213+UE!I214+UE!I218+UE!I220+UE!I221+UE!I227+UE!I229+UE!I230+UE!I235+UE!I237+UE!I238+UE!I242+UE!I244+UE!I245+UE!I249+UE!I251+UE!I252+UE!I257+UE!I259+UE!I260+UE!I264+UE!I266+UE!I267+UE!I271+UE!I273+UE!I274+UE!I278+UE!I280+UE!I281+UE!I285+UE!I287+UE!I288+UE!I292+UE!I294+UE!I295+UE!I299+UE!I301+UE!I302+UE!I306+UE!I308+UE!I309+UE!I313+UE!I315+UE!I316+UE!I320+UE!I322+UE!I323+UE!I327+UE!I329+UE!I330+UE!I334+UE!I336+UE!I337+UE!I737+UE!I739+UE!I740+UE!I746+UE!I748+UE!I749+UE!I753+UE!I755+UE!I756+UE!I761+UE!I763+UE!I764+UE!I768+UE!I770+UE!I771+UE!I776+UE!I778+UE!I779+UE!I783+UE!I785+UE!I786+UE!I790+UE!I792+UE!I793</f>
        <v>2</v>
      </c>
      <c r="K23" s="270">
        <f>UE!J103+UE!J105+UE!J106+UE!J124+UE!J126+UE!J127+UE!J138+UE!J140+UE!J141+UE!J159+UE!J161+UE!J162+UE!J168+UE!J170+UE!J171+UE!J175+UE!J177+UE!J178+UE!J183+UE!J185+UE!J186+UE!J190+UE!J192+UE!J193+UE!J197+UE!J199+UE!J200+UE!J204+UE!J206+UE!J207+UE!J211+UE!J213+UE!J214+UE!J218+UE!J220+UE!J221+UE!J227+UE!J229+UE!J230+UE!J235+UE!J237+UE!J238+UE!J242+UE!J244+UE!J245+UE!J249+UE!J251+UE!J252+UE!J257+UE!J259+UE!J260+UE!J264+UE!J266+UE!J267+UE!J271+UE!J273+UE!J274+UE!J278+UE!J280+UE!J281+UE!J285+UE!J287+UE!J288+UE!J292+UE!J294+UE!J295+UE!J299+UE!J301+UE!J302+UE!J306+UE!J308+UE!J309+UE!J313+UE!J315+UE!J316+UE!J320+UE!J322+UE!J323+UE!J327+UE!J329+UE!J330+UE!J334+UE!J336+UE!J337+UE!J737+UE!J739+UE!J740+UE!J746+UE!J748+UE!J749+UE!J753+UE!J755+UE!J756+UE!J761+UE!J763+UE!J764+UE!J768+UE!J770+UE!J771+UE!J776+UE!J778+UE!J779+UE!J783+UE!J785+UE!J786+UE!J790+UE!J792+UE!J793</f>
        <v>550993.7799999999</v>
      </c>
      <c r="M23" s="270">
        <f>D23-H23</f>
        <v>0</v>
      </c>
      <c r="N23" s="270">
        <f>E23-I23</f>
        <v>-37</v>
      </c>
      <c r="O23" s="270">
        <f>F23-K23</f>
        <v>-36.11999999987893</v>
      </c>
    </row>
    <row r="24" spans="1:15" s="275" customFormat="1" ht="12.75">
      <c r="A24" s="275">
        <v>921</v>
      </c>
      <c r="D24" s="276">
        <f>SUM(D25:D26)</f>
        <v>0</v>
      </c>
      <c r="E24" s="276">
        <f>SUM(E25:E26)</f>
        <v>322738</v>
      </c>
      <c r="F24" s="276">
        <f>SUM(F25:F26)</f>
        <v>322737.22</v>
      </c>
      <c r="G24" s="276"/>
      <c r="H24" s="276">
        <f>SUM(H25:H26)</f>
        <v>0</v>
      </c>
      <c r="I24" s="276">
        <f>SUM(I25:I26)</f>
        <v>322738</v>
      </c>
      <c r="J24" s="276"/>
      <c r="K24" s="276">
        <f>SUM(K25:K26)</f>
        <v>322737.22</v>
      </c>
      <c r="L24" s="276"/>
      <c r="M24" s="276">
        <f>SUM(M25:M26)</f>
        <v>0</v>
      </c>
      <c r="N24" s="276">
        <f>SUM(N25:N26)</f>
        <v>0</v>
      </c>
      <c r="O24" s="276">
        <f>SUM(O25:O26)</f>
        <v>0</v>
      </c>
    </row>
    <row r="25" spans="2:15" ht="12.75">
      <c r="B25">
        <v>92105</v>
      </c>
      <c r="D25" s="270">
        <v>0</v>
      </c>
      <c r="E25" s="270">
        <v>4392</v>
      </c>
      <c r="F25" s="270">
        <v>4392</v>
      </c>
      <c r="H25" s="270">
        <f>UE!G348+UE!G350+UE!G351</f>
        <v>0</v>
      </c>
      <c r="I25" s="270">
        <f>UE!H348+UE!H350+UE!H351</f>
        <v>4392</v>
      </c>
      <c r="J25" s="270">
        <f>UE!I348+UE!I350+UE!I351</f>
        <v>0</v>
      </c>
      <c r="K25" s="270">
        <f>UE!J348+UE!J350+UE!J351</f>
        <v>4392</v>
      </c>
      <c r="M25" s="270">
        <f>D25-H25</f>
        <v>0</v>
      </c>
      <c r="N25" s="270">
        <f>E25-I25</f>
        <v>0</v>
      </c>
      <c r="O25" s="270">
        <f>F25-K25</f>
        <v>0</v>
      </c>
    </row>
    <row r="26" spans="2:15" ht="12.75">
      <c r="B26">
        <v>92114</v>
      </c>
      <c r="D26" s="270">
        <v>0</v>
      </c>
      <c r="E26" s="270">
        <v>318346</v>
      </c>
      <c r="F26" s="270">
        <v>318345.22</v>
      </c>
      <c r="H26" s="270">
        <f>UE!G355+UE!G357+UE!G358</f>
        <v>0</v>
      </c>
      <c r="I26" s="270">
        <f>UE!H355+UE!H357+UE!H358</f>
        <v>318346</v>
      </c>
      <c r="J26" s="270">
        <f>UE!I355+UE!I357+UE!I358</f>
        <v>0</v>
      </c>
      <c r="K26" s="270">
        <f>UE!J355+UE!J357+UE!J358</f>
        <v>318345.22</v>
      </c>
      <c r="M26" s="270">
        <f>D26-H26</f>
        <v>0</v>
      </c>
      <c r="N26" s="270">
        <f>E26-I26</f>
        <v>0</v>
      </c>
      <c r="O26" s="270">
        <f>F26-K26</f>
        <v>0</v>
      </c>
    </row>
    <row r="28" spans="4:15" ht="12.75">
      <c r="D28" s="276">
        <f>D3+D6+D11+D13+D16+D21+D24</f>
        <v>92421908</v>
      </c>
      <c r="E28" s="276">
        <f>E3+E6+E11+E13+E16+E21+E24</f>
        <v>34392526</v>
      </c>
      <c r="F28" s="276">
        <f>F3+F6+F11+F13+F16+F21+F24</f>
        <v>33784248.62</v>
      </c>
      <c r="H28" s="276">
        <f>H3+H6+H11+H13+H16+H21+H24</f>
        <v>92421908</v>
      </c>
      <c r="I28" s="276">
        <f>I3+I6+I11+I13+I16+I21+I24</f>
        <v>35371435</v>
      </c>
      <c r="J28" s="276"/>
      <c r="K28" s="276">
        <f>K3+K6+K11+K13+K16+K21+K24</f>
        <v>34491392.74</v>
      </c>
      <c r="M28" s="276">
        <f>M3+M6+M11+M13+M16+M21+M24</f>
        <v>0</v>
      </c>
      <c r="N28" s="276">
        <f>N3+N6+N11+N13+N16+N21+N24</f>
        <v>-978909</v>
      </c>
      <c r="O28" s="276">
        <f>O3+O6+O11+O13+O16+O21+O24</f>
        <v>-707144.1200000017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D45" sqref="D45"/>
    </sheetView>
  </sheetViews>
  <sheetFormatPr defaultColWidth="9.140625" defaultRowHeight="12.75"/>
  <cols>
    <col min="4" max="15" width="15.7109375" style="270" customWidth="1"/>
  </cols>
  <sheetData>
    <row r="1" spans="4:15" s="272" customFormat="1" ht="12.75">
      <c r="D1" s="273" t="s">
        <v>267</v>
      </c>
      <c r="E1" s="273" t="s">
        <v>268</v>
      </c>
      <c r="F1" s="273" t="s">
        <v>269</v>
      </c>
      <c r="G1" s="274"/>
      <c r="H1" s="273" t="s">
        <v>267</v>
      </c>
      <c r="I1" s="273" t="s">
        <v>268</v>
      </c>
      <c r="J1" s="273"/>
      <c r="K1" s="273" t="s">
        <v>269</v>
      </c>
      <c r="L1" s="274"/>
      <c r="M1" s="273" t="s">
        <v>267</v>
      </c>
      <c r="N1" s="273" t="s">
        <v>268</v>
      </c>
      <c r="O1" s="273" t="s">
        <v>269</v>
      </c>
    </row>
    <row r="3" spans="1:15" s="275" customFormat="1" ht="12.75">
      <c r="A3" s="275">
        <v>150</v>
      </c>
      <c r="D3" s="276">
        <f>SUM(D4:D5)</f>
        <v>508616</v>
      </c>
      <c r="E3" s="276">
        <f>SUM(E4:E5)</f>
        <v>538318</v>
      </c>
      <c r="F3" s="276">
        <f>SUM(F4:F5)</f>
        <v>533236.48</v>
      </c>
      <c r="G3" s="276"/>
      <c r="H3" s="276">
        <f>SUM(H4:H5)</f>
        <v>508616</v>
      </c>
      <c r="I3" s="276">
        <f>SUM(I4:I5)</f>
        <v>538318</v>
      </c>
      <c r="J3" s="276"/>
      <c r="K3" s="276">
        <f>SUM(K4:K5)</f>
        <v>533236.48</v>
      </c>
      <c r="L3" s="276"/>
      <c r="M3" s="276">
        <f>SUM(M4:M5)</f>
        <v>0</v>
      </c>
      <c r="N3" s="276">
        <f>SUM(N4:N5)</f>
        <v>0</v>
      </c>
      <c r="O3" s="276">
        <f>SUM(O4:O5)</f>
        <v>0</v>
      </c>
    </row>
    <row r="4" spans="2:15" ht="12.75">
      <c r="B4">
        <v>15011</v>
      </c>
      <c r="D4" s="270">
        <v>183488</v>
      </c>
      <c r="E4" s="270">
        <v>211065</v>
      </c>
      <c r="F4" s="270">
        <v>210017.51</v>
      </c>
      <c r="H4" s="270">
        <f>UE!G34+UE!G482</f>
        <v>183488</v>
      </c>
      <c r="I4" s="270">
        <f>UE!H34+UE!H482</f>
        <v>211065</v>
      </c>
      <c r="K4" s="270">
        <f>UE!J34+UE!J482</f>
        <v>210017.50999999998</v>
      </c>
      <c r="M4" s="270">
        <f>D4-H4</f>
        <v>0</v>
      </c>
      <c r="N4" s="270">
        <f>E4-I4</f>
        <v>0</v>
      </c>
      <c r="O4" s="270">
        <f>F4-K4</f>
        <v>0</v>
      </c>
    </row>
    <row r="5" spans="2:15" ht="12.75">
      <c r="B5">
        <v>15013</v>
      </c>
      <c r="D5" s="270">
        <v>325128</v>
      </c>
      <c r="E5" s="270">
        <v>327253</v>
      </c>
      <c r="F5" s="270">
        <v>323218.97</v>
      </c>
      <c r="H5" s="270">
        <f>UE!G489+UE!G496</f>
        <v>325128</v>
      </c>
      <c r="I5" s="270">
        <f>UE!H489+UE!H496</f>
        <v>327253</v>
      </c>
      <c r="K5" s="270">
        <f>UE!J489+UE!J496</f>
        <v>323218.97000000003</v>
      </c>
      <c r="M5" s="270">
        <f>D5-H5</f>
        <v>0</v>
      </c>
      <c r="N5" s="270">
        <f>E5-I5</f>
        <v>0</v>
      </c>
      <c r="O5" s="270">
        <f>F5-K5</f>
        <v>0</v>
      </c>
    </row>
    <row r="6" spans="1:15" s="275" customFormat="1" ht="12.75">
      <c r="A6" s="275">
        <v>600</v>
      </c>
      <c r="D6" s="276">
        <f>SUM(D7:D10)</f>
        <v>119948674</v>
      </c>
      <c r="E6" s="276">
        <f>SUM(E7:E10)</f>
        <v>50149990</v>
      </c>
      <c r="F6" s="276">
        <f>SUM(F7:F10)</f>
        <v>49600792.050000004</v>
      </c>
      <c r="G6" s="276"/>
      <c r="H6" s="276">
        <f>SUM(H7:H10)</f>
        <v>119948674</v>
      </c>
      <c r="I6" s="276">
        <f>SUM(I7:I10)</f>
        <v>50149990</v>
      </c>
      <c r="J6" s="276"/>
      <c r="K6" s="276">
        <f>SUM(K7:K10)</f>
        <v>49600792.05</v>
      </c>
      <c r="L6" s="276"/>
      <c r="M6" s="276">
        <f>SUM(M7:M10)</f>
        <v>0</v>
      </c>
      <c r="N6" s="276">
        <f>SUM(N7:N10)</f>
        <v>0</v>
      </c>
      <c r="O6" s="276">
        <f>SUM(O7:O10)</f>
        <v>0</v>
      </c>
    </row>
    <row r="7" spans="2:15" ht="12.75">
      <c r="B7">
        <v>60004</v>
      </c>
      <c r="D7" s="270">
        <v>3100480</v>
      </c>
      <c r="E7" s="270">
        <v>14394000</v>
      </c>
      <c r="F7" s="270">
        <v>14394000</v>
      </c>
      <c r="H7" s="270">
        <f>UE!G715+UE!G723</f>
        <v>3100480</v>
      </c>
      <c r="I7" s="270">
        <f>UE!H715+UE!H723</f>
        <v>14394000</v>
      </c>
      <c r="K7" s="270">
        <f>UE!J715+UE!J723</f>
        <v>14394000</v>
      </c>
      <c r="M7" s="270">
        <f aca="true" t="shared" si="0" ref="M7:N10">D7-H7</f>
        <v>0</v>
      </c>
      <c r="N7" s="270">
        <f t="shared" si="0"/>
        <v>0</v>
      </c>
      <c r="O7" s="270">
        <f>F7-K7</f>
        <v>0</v>
      </c>
    </row>
    <row r="8" spans="2:15" ht="12.75">
      <c r="B8">
        <v>60015</v>
      </c>
      <c r="D8" s="270">
        <v>109159877</v>
      </c>
      <c r="E8" s="270">
        <v>19704986</v>
      </c>
      <c r="F8" s="270">
        <v>19325869.61</v>
      </c>
      <c r="H8" s="270">
        <f>UE!G531+UE!G562+UE!G570+UE!G579+UE!G586+UE!G594+UE!G602+UE!G617+UE!G624+UE!G632+UE!G648+UE!G656+UE!G663+UE!G670+UE!G678</f>
        <v>109159877</v>
      </c>
      <c r="I8" s="270">
        <f>UE!H531+UE!H562+UE!H570+UE!H579+UE!H586+UE!H594+UE!H602+UE!H617+UE!H624+UE!H632+UE!H648+UE!H656+UE!H663+UE!H670+UE!H678</f>
        <v>19704986</v>
      </c>
      <c r="J8" s="270">
        <f>UE!I531+UE!I562+UE!I570+UE!I579+UE!I586+UE!I594+UE!I602+UE!I617+UE!I624+UE!I632+UE!I648+UE!I656+UE!I663+UE!I670+UE!I678</f>
        <v>0</v>
      </c>
      <c r="K8" s="270">
        <f>UE!J531+UE!J562+UE!J570+UE!J579+UE!J586+UE!J594+UE!J602+UE!J617+UE!J624+UE!J632+UE!J648+UE!J656+UE!J663+UE!J670+UE!J678</f>
        <v>19325869.61</v>
      </c>
      <c r="M8" s="270">
        <f t="shared" si="0"/>
        <v>0</v>
      </c>
      <c r="N8" s="270">
        <f t="shared" si="0"/>
        <v>0</v>
      </c>
      <c r="O8" s="270">
        <f>F8-K8</f>
        <v>0</v>
      </c>
    </row>
    <row r="9" spans="2:15" ht="12.75">
      <c r="B9">
        <v>60016</v>
      </c>
      <c r="D9" s="270">
        <v>7688317</v>
      </c>
      <c r="E9" s="270">
        <v>16010687</v>
      </c>
      <c r="F9" s="270">
        <v>15840605.88</v>
      </c>
      <c r="H9" s="270">
        <f>UE!G539+UE!G546+UE!G554+UE!G610+UE!G641</f>
        <v>7688317</v>
      </c>
      <c r="I9" s="270">
        <f>UE!H539+UE!H546+UE!H554+UE!H610+UE!H641</f>
        <v>16010687</v>
      </c>
      <c r="J9" s="270">
        <f>UE!I539+UE!I546+UE!I554+UE!I610+UE!I641</f>
        <v>0</v>
      </c>
      <c r="K9" s="270">
        <f>UE!J539+UE!J546+UE!J554+UE!J610+UE!J641</f>
        <v>15840605.879999999</v>
      </c>
      <c r="M9" s="270">
        <f t="shared" si="0"/>
        <v>0</v>
      </c>
      <c r="N9" s="270">
        <f t="shared" si="0"/>
        <v>0</v>
      </c>
      <c r="O9" s="270">
        <f>F9-K9</f>
        <v>0</v>
      </c>
    </row>
    <row r="10" spans="2:15" ht="12.75">
      <c r="B10">
        <v>60095</v>
      </c>
      <c r="D10" s="270">
        <v>0</v>
      </c>
      <c r="E10" s="270">
        <v>40317</v>
      </c>
      <c r="F10" s="270">
        <v>40316.56</v>
      </c>
      <c r="H10" s="270">
        <f>UE!G41</f>
        <v>0</v>
      </c>
      <c r="I10" s="270">
        <f>UE!H41</f>
        <v>40317</v>
      </c>
      <c r="J10" s="270">
        <f>UE!I41</f>
        <v>0</v>
      </c>
      <c r="K10" s="270">
        <f>UE!J41</f>
        <v>40316.56</v>
      </c>
      <c r="M10" s="270">
        <f t="shared" si="0"/>
        <v>0</v>
      </c>
      <c r="N10" s="270">
        <f t="shared" si="0"/>
        <v>0</v>
      </c>
      <c r="O10" s="270">
        <f>F10-K10</f>
        <v>0</v>
      </c>
    </row>
    <row r="11" spans="1:15" s="275" customFormat="1" ht="12.75">
      <c r="A11" s="275">
        <v>710</v>
      </c>
      <c r="D11" s="276">
        <f>SUM(D12)</f>
        <v>34800048</v>
      </c>
      <c r="E11" s="276">
        <f>SUM(E12)</f>
        <v>23130978</v>
      </c>
      <c r="F11" s="276">
        <f>SUM(F12)</f>
        <v>21864774.62</v>
      </c>
      <c r="G11" s="276"/>
      <c r="H11" s="276">
        <f>SUM(H12)</f>
        <v>34800048</v>
      </c>
      <c r="I11" s="276">
        <f>SUM(I12)</f>
        <v>23130978</v>
      </c>
      <c r="J11" s="276"/>
      <c r="K11" s="276">
        <f>SUM(K12)</f>
        <v>21864774.62</v>
      </c>
      <c r="L11" s="276"/>
      <c r="M11" s="276">
        <f>SUM(M12)</f>
        <v>0</v>
      </c>
      <c r="N11" s="276">
        <f>SUM(N12)</f>
        <v>0</v>
      </c>
      <c r="O11" s="276">
        <f>SUM(O12)</f>
        <v>0</v>
      </c>
    </row>
    <row r="12" spans="2:15" ht="12.75">
      <c r="B12">
        <v>71095</v>
      </c>
      <c r="D12" s="270">
        <v>34800048</v>
      </c>
      <c r="E12" s="270">
        <v>23130978</v>
      </c>
      <c r="F12" s="270">
        <v>21864774.62</v>
      </c>
      <c r="H12" s="270">
        <f>UE!G805+UE!G812+UE!G826</f>
        <v>34800048</v>
      </c>
      <c r="I12" s="270">
        <f>UE!H805+UE!H812+UE!H826</f>
        <v>23130978</v>
      </c>
      <c r="J12" s="270">
        <f>UE!I805+UE!I812+UE!I826</f>
        <v>0</v>
      </c>
      <c r="K12" s="270">
        <f>UE!J805+UE!J812+UE!J826</f>
        <v>21864774.62</v>
      </c>
      <c r="M12" s="270">
        <f>D12-H12</f>
        <v>0</v>
      </c>
      <c r="N12" s="270">
        <f>E12-I12</f>
        <v>0</v>
      </c>
      <c r="O12" s="270">
        <f>F12-K12</f>
        <v>0</v>
      </c>
    </row>
    <row r="13" spans="1:15" s="275" customFormat="1" ht="12.75">
      <c r="A13" s="275">
        <v>750</v>
      </c>
      <c r="D13" s="276">
        <f>SUM(D14:D15)</f>
        <v>3459603</v>
      </c>
      <c r="E13" s="276">
        <f>SUM(E14:E15)</f>
        <v>198479</v>
      </c>
      <c r="F13" s="276">
        <f>SUM(F14:F15)</f>
        <v>103771.61</v>
      </c>
      <c r="G13" s="276"/>
      <c r="H13" s="276">
        <f>SUM(H14:H15)</f>
        <v>3459603</v>
      </c>
      <c r="I13" s="276">
        <f>SUM(I14:I15)</f>
        <v>198479</v>
      </c>
      <c r="J13" s="276"/>
      <c r="K13" s="276">
        <f>SUM(K14:K15)</f>
        <v>103771.60999999999</v>
      </c>
      <c r="L13" s="276"/>
      <c r="M13" s="276">
        <f>SUM(M14:M15)</f>
        <v>0</v>
      </c>
      <c r="N13" s="276">
        <f>SUM(N14:N15)</f>
        <v>0</v>
      </c>
      <c r="O13" s="276">
        <f>SUM(O14:O15)</f>
        <v>0</v>
      </c>
    </row>
    <row r="14" spans="2:15" ht="12.75">
      <c r="B14">
        <v>75023</v>
      </c>
      <c r="D14" s="270">
        <v>3400000</v>
      </c>
      <c r="E14" s="270">
        <v>0</v>
      </c>
      <c r="F14" s="270">
        <v>0</v>
      </c>
      <c r="H14" s="270">
        <f>UE!G692</f>
        <v>3400000</v>
      </c>
      <c r="I14" s="270">
        <f>UE!H692</f>
        <v>0</v>
      </c>
      <c r="J14" s="270">
        <f>UE!I692</f>
        <v>0</v>
      </c>
      <c r="K14" s="270">
        <f>UE!J692</f>
        <v>0</v>
      </c>
      <c r="M14" s="270">
        <f>D14-H14</f>
        <v>0</v>
      </c>
      <c r="N14" s="270">
        <f>E14-I14</f>
        <v>0</v>
      </c>
      <c r="O14" s="270">
        <f>F14-K14</f>
        <v>0</v>
      </c>
    </row>
    <row r="15" spans="2:15" ht="12.75">
      <c r="B15">
        <v>75075</v>
      </c>
      <c r="D15" s="270">
        <v>59603</v>
      </c>
      <c r="E15" s="270">
        <v>198479</v>
      </c>
      <c r="F15" s="270">
        <v>103771.61</v>
      </c>
      <c r="H15" s="270">
        <f>UE!G48+UE!G55+UE!G517</f>
        <v>59603</v>
      </c>
      <c r="I15" s="270">
        <f>UE!H48+UE!H55+UE!H517</f>
        <v>198479</v>
      </c>
      <c r="J15" s="270">
        <f>UE!I48+UE!I55+UE!I517</f>
        <v>0</v>
      </c>
      <c r="K15" s="270">
        <f>UE!J48+UE!J55+UE!J517</f>
        <v>103771.60999999999</v>
      </c>
      <c r="M15" s="270">
        <f>D15-H15</f>
        <v>0</v>
      </c>
      <c r="N15" s="270">
        <f>E15-I15</f>
        <v>0</v>
      </c>
      <c r="O15" s="270">
        <f>F15-K15</f>
        <v>0</v>
      </c>
    </row>
    <row r="16" spans="1:15" s="275" customFormat="1" ht="12.75">
      <c r="A16" s="275">
        <v>801</v>
      </c>
      <c r="D16" s="276">
        <f>SUM(D17:D20)</f>
        <v>0</v>
      </c>
      <c r="E16" s="276">
        <f>SUM(E17:E20)</f>
        <v>1803886</v>
      </c>
      <c r="F16" s="276">
        <f>SUM(F17:F20)</f>
        <v>1211251.16</v>
      </c>
      <c r="G16" s="276"/>
      <c r="H16" s="276">
        <f>SUM(H17:H20)</f>
        <v>0</v>
      </c>
      <c r="I16" s="276">
        <f>SUM(I17:I20)</f>
        <v>1803886</v>
      </c>
      <c r="J16" s="276"/>
      <c r="K16" s="276">
        <f>SUM(K17:K20)</f>
        <v>1211251.16</v>
      </c>
      <c r="L16" s="276"/>
      <c r="M16" s="276">
        <f>SUM(M17:M20)</f>
        <v>0</v>
      </c>
      <c r="N16" s="276">
        <f>SUM(N17:N20)</f>
        <v>0</v>
      </c>
      <c r="O16" s="276">
        <f>SUM(O17:O20)</f>
        <v>0</v>
      </c>
    </row>
    <row r="17" spans="2:15" ht="12.75">
      <c r="B17">
        <v>80101</v>
      </c>
      <c r="D17" s="270">
        <v>0</v>
      </c>
      <c r="E17" s="270">
        <v>123174</v>
      </c>
      <c r="F17" s="270">
        <v>59501.72</v>
      </c>
      <c r="H17" s="270">
        <f>UE!G370+UE!G398</f>
        <v>0</v>
      </c>
      <c r="I17" s="270">
        <f>UE!H370+UE!H398</f>
        <v>123174</v>
      </c>
      <c r="J17" s="270">
        <f>UE!I370+UE!I398</f>
        <v>0</v>
      </c>
      <c r="K17" s="270">
        <f>UE!J370+UE!J398</f>
        <v>59501.719999999994</v>
      </c>
      <c r="M17" s="270">
        <f aca="true" t="shared" si="1" ref="M17:N20">D17-H17</f>
        <v>0</v>
      </c>
      <c r="N17" s="270">
        <f t="shared" si="1"/>
        <v>0</v>
      </c>
      <c r="O17" s="270">
        <f>F17-K17</f>
        <v>0</v>
      </c>
    </row>
    <row r="18" spans="2:15" ht="12.75">
      <c r="B18">
        <v>80110</v>
      </c>
      <c r="D18" s="270">
        <v>0</v>
      </c>
      <c r="E18" s="270">
        <v>157632</v>
      </c>
      <c r="F18" s="270">
        <v>47946.49</v>
      </c>
      <c r="H18" s="270">
        <f>UE!G377+UE!G405+UE!G412+UE!G468</f>
        <v>0</v>
      </c>
      <c r="I18" s="270">
        <f>UE!H377+UE!H405+UE!H412+UE!H468</f>
        <v>157632</v>
      </c>
      <c r="J18" s="270">
        <f>UE!I377+UE!I405+UE!I412+UE!I468</f>
        <v>0</v>
      </c>
      <c r="K18" s="270">
        <f>UE!J377+UE!J405+UE!J412+UE!J468</f>
        <v>47946.49</v>
      </c>
      <c r="M18" s="270">
        <f t="shared" si="1"/>
        <v>0</v>
      </c>
      <c r="N18" s="270">
        <f t="shared" si="1"/>
        <v>0</v>
      </c>
      <c r="O18" s="270">
        <f>F18-K18</f>
        <v>0</v>
      </c>
    </row>
    <row r="19" spans="2:15" ht="12.75">
      <c r="B19">
        <v>80120</v>
      </c>
      <c r="D19" s="270">
        <v>0</v>
      </c>
      <c r="E19" s="270">
        <v>16225</v>
      </c>
      <c r="F19" s="270">
        <v>16218.44</v>
      </c>
      <c r="H19" s="270">
        <f>UE!G384+UE!G391</f>
        <v>0</v>
      </c>
      <c r="I19" s="270">
        <f>UE!H384+UE!H391</f>
        <v>16225</v>
      </c>
      <c r="J19" s="270">
        <f>UE!I384+UE!I391</f>
        <v>0</v>
      </c>
      <c r="K19" s="270">
        <f>UE!J384+UE!J391</f>
        <v>16218.44</v>
      </c>
      <c r="M19" s="270">
        <f t="shared" si="1"/>
        <v>0</v>
      </c>
      <c r="N19" s="270">
        <f t="shared" si="1"/>
        <v>0</v>
      </c>
      <c r="O19" s="270">
        <f>F19-K19</f>
        <v>0</v>
      </c>
    </row>
    <row r="20" spans="2:15" ht="12.75">
      <c r="B20">
        <v>80130</v>
      </c>
      <c r="D20" s="270">
        <v>0</v>
      </c>
      <c r="E20" s="270">
        <v>1506855</v>
      </c>
      <c r="F20" s="270">
        <v>1087584.51</v>
      </c>
      <c r="H20" s="270">
        <f>UE!G363+UE!G419+UE!G426+UE!G433+UE!G440+UE!G447+UE!G454+UE!G461</f>
        <v>0</v>
      </c>
      <c r="I20" s="270">
        <f>UE!H363+UE!H419+UE!H426+UE!H433+UE!H440+UE!H447+UE!H454+UE!H461</f>
        <v>1506855</v>
      </c>
      <c r="J20" s="270">
        <f>UE!I363+UE!I419+UE!I426+UE!I433+UE!I440+UE!I447+UE!I454+UE!I461</f>
        <v>0</v>
      </c>
      <c r="K20" s="270">
        <f>UE!J363+UE!J419+UE!J426+UE!J433+UE!J440+UE!J447+UE!J454+UE!J461</f>
        <v>1087584.51</v>
      </c>
      <c r="M20" s="270">
        <f t="shared" si="1"/>
        <v>0</v>
      </c>
      <c r="N20" s="270">
        <f t="shared" si="1"/>
        <v>0</v>
      </c>
      <c r="O20" s="270">
        <f>F20-K20</f>
        <v>0</v>
      </c>
    </row>
    <row r="21" spans="1:15" s="275" customFormat="1" ht="12.75">
      <c r="A21" s="275">
        <v>853</v>
      </c>
      <c r="D21" s="276">
        <f>SUM(D22)</f>
        <v>3480137</v>
      </c>
      <c r="E21" s="276">
        <f>SUM(E22)</f>
        <v>5998239</v>
      </c>
      <c r="F21" s="276">
        <f>SUM(F22)</f>
        <v>5778482.9</v>
      </c>
      <c r="G21" s="276"/>
      <c r="H21" s="276">
        <f>SUM(H22)</f>
        <v>3480137</v>
      </c>
      <c r="I21" s="276">
        <f>SUM(I22)</f>
        <v>5998239</v>
      </c>
      <c r="J21" s="276"/>
      <c r="K21" s="276">
        <f>SUM(K22)</f>
        <v>5778482.899999999</v>
      </c>
      <c r="L21" s="276"/>
      <c r="M21" s="276">
        <f>SUM(M22)</f>
        <v>0</v>
      </c>
      <c r="N21" s="276">
        <f>SUM(N22)</f>
        <v>0</v>
      </c>
      <c r="O21" s="276">
        <f>SUM(O22)</f>
        <v>0</v>
      </c>
    </row>
    <row r="22" spans="2:15" ht="12.75">
      <c r="B22">
        <v>85395</v>
      </c>
      <c r="D22" s="270">
        <f>3480137+0</f>
        <v>3480137</v>
      </c>
      <c r="E22" s="270">
        <f>5848738+149501</f>
        <v>5998239</v>
      </c>
      <c r="F22" s="270">
        <f>5630907.16+147575.74</f>
        <v>5778482.9</v>
      </c>
      <c r="H22" s="270">
        <f>UE!G104+UE!G125+UE!G139+UE!G160+UE!G169+UE!G176+UE!G184+UE!G191+UE!G198+UE!G205+UE!G212+UE!G219+UE!G228+UE!G236+UE!G243+UE!G250+UE!G258+UE!G265+UE!G272+UE!G279+UE!G286+UE!G293+UE!G300+UE!G307+UE!G314+UE!G321+UE!G328+UE!G335+UE!G738+UE!G747+UE!G754+UE!G762+UE!G769+UE!G777+UE!G784+UE!G791</f>
        <v>3480137</v>
      </c>
      <c r="I22" s="270">
        <f>UE!H104+UE!H125+UE!H139+UE!H160+UE!H169+UE!H176+UE!H184+UE!H191+UE!H198+UE!H205+UE!H212+UE!H219+UE!H228+UE!H236+UE!H243+UE!H250+UE!H258+UE!H265+UE!H272+UE!H279+UE!H286+UE!H293+UE!H300+UE!H307+UE!H314+UE!H321+UE!H328+UE!H335+UE!H738+UE!H747+UE!H754+UE!H762+UE!H769+UE!H777+UE!H784+UE!H791</f>
        <v>5998239</v>
      </c>
      <c r="J22" s="270">
        <f>UE!I104+UE!I125+UE!I139+UE!I160+UE!I169+UE!I176+UE!I184+UE!I191+UE!I198+UE!I205+UE!I212+UE!I219+UE!I228+UE!I236+UE!I243+UE!I250+UE!I258+UE!I265+UE!I272+UE!I279+UE!I286+UE!I293+UE!I300+UE!I307+UE!I314+UE!I321+UE!I328+UE!I335+UE!I738+UE!I747+UE!I754+UE!I762+UE!I769+UE!I777+UE!I784+UE!I791</f>
        <v>0</v>
      </c>
      <c r="K22" s="270">
        <f>UE!J104+UE!J125+UE!J139+UE!J160+UE!J169+UE!J176+UE!J184+UE!J191+UE!J198+UE!J205+UE!J212+UE!J219+UE!J228+UE!J236+UE!J243+UE!J250+UE!J258+UE!J265+UE!J272+UE!J279+UE!J286+UE!J293+UE!J300+UE!J307+UE!J314+UE!J321+UE!J328+UE!J335+UE!J738+UE!J747+UE!J754+UE!J762+UE!J769+UE!J777+UE!J784+UE!J791</f>
        <v>5778482.899999999</v>
      </c>
      <c r="M22" s="270">
        <f>D22-H22</f>
        <v>0</v>
      </c>
      <c r="N22" s="270">
        <f>E22-I22</f>
        <v>0</v>
      </c>
      <c r="O22" s="270">
        <f>F22-K22</f>
        <v>0</v>
      </c>
    </row>
    <row r="23" spans="1:15" s="275" customFormat="1" ht="12.75">
      <c r="A23" s="275">
        <v>921</v>
      </c>
      <c r="D23" s="276">
        <f>SUM(D24:D25)</f>
        <v>0</v>
      </c>
      <c r="E23" s="276">
        <f>SUM(E24:E25)</f>
        <v>1290949</v>
      </c>
      <c r="F23" s="276">
        <f>SUM(F24:F25)</f>
        <v>1290948.9</v>
      </c>
      <c r="G23" s="276"/>
      <c r="H23" s="276">
        <f>SUM(H24:H25)</f>
        <v>0</v>
      </c>
      <c r="I23" s="276">
        <f>SUM(I24:I25)</f>
        <v>1290949</v>
      </c>
      <c r="J23" s="276"/>
      <c r="K23" s="276">
        <f>SUM(K24:K25)</f>
        <v>1290948.9</v>
      </c>
      <c r="L23" s="276"/>
      <c r="M23" s="276">
        <f>SUM(M24:M25)</f>
        <v>0</v>
      </c>
      <c r="N23" s="276">
        <f>SUM(N24:N25)</f>
        <v>0</v>
      </c>
      <c r="O23" s="276">
        <f>SUM(O24:O25)</f>
        <v>0</v>
      </c>
    </row>
    <row r="24" spans="2:15" ht="12.75">
      <c r="B24">
        <v>92105</v>
      </c>
      <c r="D24" s="270">
        <v>0</v>
      </c>
      <c r="E24" s="270">
        <v>17568</v>
      </c>
      <c r="F24" s="270">
        <v>17568</v>
      </c>
      <c r="H24" s="270">
        <f>UE!G349</f>
        <v>0</v>
      </c>
      <c r="I24" s="270">
        <f>UE!H349</f>
        <v>17568</v>
      </c>
      <c r="J24" s="270">
        <f>UE!I349</f>
        <v>0</v>
      </c>
      <c r="K24" s="270">
        <f>UE!J349</f>
        <v>17568</v>
      </c>
      <c r="M24" s="270">
        <f>D24-H24</f>
        <v>0</v>
      </c>
      <c r="N24" s="270">
        <f>E24-I24</f>
        <v>0</v>
      </c>
      <c r="O24" s="270">
        <f>F24-K24</f>
        <v>0</v>
      </c>
    </row>
    <row r="25" spans="2:15" ht="12.75">
      <c r="B25">
        <v>92114</v>
      </c>
      <c r="D25" s="270">
        <v>0</v>
      </c>
      <c r="E25" s="270">
        <v>1273381</v>
      </c>
      <c r="F25" s="270">
        <v>1273380.9</v>
      </c>
      <c r="H25" s="270">
        <f>UE!G356</f>
        <v>0</v>
      </c>
      <c r="I25" s="270">
        <f>UE!H356</f>
        <v>1273381</v>
      </c>
      <c r="J25" s="270">
        <f>UE!I356</f>
        <v>0</v>
      </c>
      <c r="K25" s="270">
        <f>UE!J356</f>
        <v>1273380.9</v>
      </c>
      <c r="M25" s="270">
        <f>D25-H25</f>
        <v>0</v>
      </c>
      <c r="N25" s="270">
        <f>E25-I25</f>
        <v>0</v>
      </c>
      <c r="O25" s="270">
        <f>F25-K25</f>
        <v>0</v>
      </c>
    </row>
    <row r="27" spans="4:15" ht="12.75">
      <c r="D27" s="276">
        <f>D3+D6+D11+D13+D16+D21+D23</f>
        <v>162197078</v>
      </c>
      <c r="E27" s="276">
        <f>E3+E6+E11+E13+E16+E21+E23</f>
        <v>83110839</v>
      </c>
      <c r="F27" s="276">
        <f>F3+F6+F11+F13+F16+F21+F23</f>
        <v>80383257.72000001</v>
      </c>
      <c r="H27" s="276">
        <f>H3+H6+H11+H13+H16+H21+H23</f>
        <v>162197078</v>
      </c>
      <c r="I27" s="276">
        <f>I3+I6+I11+I13+I16+I21+I23</f>
        <v>83110839</v>
      </c>
      <c r="J27" s="276"/>
      <c r="K27" s="276">
        <f>K3+K6+K11+K13+K16+K21+K23</f>
        <v>80383257.72</v>
      </c>
      <c r="M27" s="276">
        <f>M3+M6+M11+M13+M16+M21+M23</f>
        <v>0</v>
      </c>
      <c r="N27" s="276">
        <f>N3+N6+N11+N13+N16+N21+N23</f>
        <v>0</v>
      </c>
      <c r="O27" s="276">
        <f>O3+O6+O11+O13+O16+O21+O23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Nowek</dc:creator>
  <cp:keywords/>
  <dc:description/>
  <cp:lastModifiedBy>Ewa Wypych</cp:lastModifiedBy>
  <cp:lastPrinted>2011-03-24T13:44:21Z</cp:lastPrinted>
  <dcterms:created xsi:type="dcterms:W3CDTF">2004-09-28T08:07:24Z</dcterms:created>
  <dcterms:modified xsi:type="dcterms:W3CDTF">2011-03-24T13:44:28Z</dcterms:modified>
  <cp:category/>
  <cp:version/>
  <cp:contentType/>
  <cp:contentStatus/>
</cp:coreProperties>
</file>