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4" sheetId="1" r:id="rId1"/>
  </sheets>
  <definedNames>
    <definedName name="_xlnm.Print_Titles" localSheetId="0">'Arkusz4'!$5:$8</definedName>
  </definedNames>
  <calcPr fullCalcOnLoad="1"/>
</workbook>
</file>

<file path=xl/sharedStrings.xml><?xml version="1.0" encoding="utf-8"?>
<sst xmlns="http://schemas.openxmlformats.org/spreadsheetml/2006/main" count="747" uniqueCount="627">
  <si>
    <t>3.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</si>
  <si>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</si>
  <si>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</si>
  <si>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</si>
  <si>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</si>
  <si>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</si>
  <si>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</si>
  <si>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</si>
  <si>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</si>
  <si>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</si>
  <si>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</si>
  <si>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</si>
  <si>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</si>
  <si>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5.</t>
  </si>
  <si>
    <t>Dotacje celowe z budżetu na finansowanie lub dofinansowanie zadań zleconych do realizacji stowarzyszeniom z zakresu profilaktyki i przeciwdziałania patologiom społecznym/wybór w trybie ustawy z dnia 24 kwietnia 2003r. o działalności pożytku publicznego i o wolontariacie/ w tym:</t>
  </si>
  <si>
    <t>Dotacje celowe dla niepublicznych ośrodków wsparcia dziennego /wybór w trybie ustawy z dnia 12 marca 2004r. o pomocy społecznej/,  w tym:</t>
  </si>
  <si>
    <t xml:space="preserve"> - dla osób z zaburzeniami psychicznymi</t>
  </si>
  <si>
    <t xml:space="preserve"> - dla młodzieży</t>
  </si>
  <si>
    <t>Oddziały przedszkolne w szkołach podstawowych 
w tym:</t>
  </si>
  <si>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</si>
  <si>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</si>
  <si>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</si>
  <si>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</si>
  <si>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</si>
  <si>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</si>
  <si>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</si>
  <si>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</si>
  <si>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</si>
  <si>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</si>
  <si>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1.</t>
  </si>
  <si>
    <t>2.</t>
  </si>
  <si>
    <t>B. ZADANIA POWIATU</t>
  </si>
  <si>
    <t>%           /7:6/</t>
  </si>
  <si>
    <t>%          /11:10/</t>
  </si>
  <si>
    <t>MIASTO KIELCE</t>
  </si>
  <si>
    <t>I. Zadania własne</t>
  </si>
  <si>
    <t xml:space="preserve"> I. Zadania własne</t>
  </si>
  <si>
    <t>Uczniowski Klub Sportowy 25 Kielce</t>
  </si>
  <si>
    <t>Świętokrzyskie Towarzystwo Pomocy Osobom Niepełnosprawnym</t>
  </si>
  <si>
    <t>Polskie Towarzystwo Schronisk Młodzieżowych Oddział Świętokrzyski</t>
  </si>
  <si>
    <t>Związek Harcerstwa Polskiego Hufiec Kielce Południe</t>
  </si>
  <si>
    <t>Zwiazek Harcerstwa Polskiego Hufiec Kielce Miasto</t>
  </si>
  <si>
    <t>Świętokrzyskie Stowarzyszenie Dziedzictwa Przemysłowego</t>
  </si>
  <si>
    <t>Stowarzyszenie "Nadzieja Rodzinie"</t>
  </si>
  <si>
    <t>Stowarzyszenie Ziemia Świętokrzyska</t>
  </si>
  <si>
    <t>Środki nierozdysponowane</t>
  </si>
  <si>
    <t>Szkoły podstawowe niepubliczne
 w tym:</t>
  </si>
  <si>
    <t>Gimnazja niepubliczne
 w tym:</t>
  </si>
  <si>
    <t xml:space="preserve">Gimnazja publiczne  
w tym: </t>
  </si>
  <si>
    <t>Dotacje celowe z budżetu na finansowanie lub dofinansowanie zadań zleconych do realizacji stowarzyszeniom z zakresu ochrony i promocji zdrowia/wybór w trybie ustawy z dnia 24 kwietnia 2003r. o działalności pożytku publicznego i o wolontariacie/ w tym:</t>
  </si>
  <si>
    <t>PCK Zarząd Okręgowy</t>
  </si>
  <si>
    <t>Stowarzyszenie HDK RP</t>
  </si>
  <si>
    <t xml:space="preserve">ZHP Komenda Hufca </t>
  </si>
  <si>
    <t>Świętokrzyski Klub AMAZONKI</t>
  </si>
  <si>
    <t>Stowarzyszenie Mężczyzn z Chorobami Prostaty GLADIATOR</t>
  </si>
  <si>
    <t>Polskie Stowarzyszenie Diabetyków Oddział Rejonowy Kielce</t>
  </si>
  <si>
    <t>Świętokrzyskie Stowarzyszenie Pomocy Dzieciom, Młodzieży, Dorosłym z Cukrzycą i innymi Schorzeniami</t>
  </si>
  <si>
    <t>Caritas Diecezji kieleckiej</t>
  </si>
  <si>
    <t>Katolickie Hospicjum Domowe dla dzieci i Dorosłych im. Św. Franciszka z Asyżu</t>
  </si>
  <si>
    <t>*propagowanie honorowego krwiodawstwa,</t>
  </si>
  <si>
    <t>*upowszechnianie zasad udzielania pierwszej pomocy i ratownictwa medycznego w środowiskach przedszkolnych i szkolnych,</t>
  </si>
  <si>
    <t>*promocja zdrowia w ramach programu skracania wzrostowej tendencji zachorowalności i umieralności z powodu raka gruczołu piersiowego,</t>
  </si>
  <si>
    <t xml:space="preserve"> *promocja zdrowia w ramach programu skracania wzrostowej tendencji zachorowalności i umieralności z powodu raka prostaty,</t>
  </si>
  <si>
    <t>*promocja zdrowia w ramach zapobiegania cukrzycy,</t>
  </si>
  <si>
    <t>*udzielanie opieki paliatywnej osobom nieuleczalnie i przewlekle chorym.</t>
  </si>
  <si>
    <t>Stowarzyszenie "Arka Nadziei"</t>
  </si>
  <si>
    <t>* Realizowanie programów i warsztatów profilaktycznych w zakresie przeciwdziałania narkomanii na terenie kieleckich szkół.</t>
  </si>
  <si>
    <t>Dotacje celowe z budżetu na finansowanie lub dofinansowanie zadań zleconych do realizacji stowarzyszeniom z zakresu profilaktyki i przeciwdziałania patologiom społecznym /wybór w trybie ustawy z dnia 24 kwietnia 2003r. o działalności pożytku publicznego i o wolontariacie/ w tym:</t>
  </si>
  <si>
    <t>CARITAS Diecezji Kieleckiej</t>
  </si>
  <si>
    <t>Kielecki Klub Jeździecki MAAG</t>
  </si>
  <si>
    <t>Kieleckie Stowarzyszenie Sportowe - Kielce</t>
  </si>
  <si>
    <t>Kielecki Klub Lekkoatletyczny</t>
  </si>
  <si>
    <t>Ognisko Wychowawcze</t>
  </si>
  <si>
    <t>Uczniowski Ludowy Klub Sportowy GULIWER</t>
  </si>
  <si>
    <t>Stowarzyszenie PROREW</t>
  </si>
  <si>
    <t>Stowarzyszenie Rozwoju Osiedla Niewachlów</t>
  </si>
  <si>
    <t>Związek Harcerstwa Polskiego Hufiec Kielce - Miasto</t>
  </si>
  <si>
    <t>Związek Harcerstwa Polskiego Hufiec Kielce - Południe</t>
  </si>
  <si>
    <t>Katolicki Międzyszkolny Klub Szachowy "Victoria"</t>
  </si>
  <si>
    <t>Polski Czerwony Krzyż Świętokrzyski Zarząd Okręgowy</t>
  </si>
  <si>
    <t>Stowarzyszenie Piłki Ręcznej "Polonica"</t>
  </si>
  <si>
    <t>Stowarzyszenie Pomocni w Drodze Rafael</t>
  </si>
  <si>
    <t>Świetokrzyski Zespół Regionalny Koalicji na Rzecz Zdrowia Psychicznego</t>
  </si>
  <si>
    <t>Federacja Stowarzyszeń Kulturotwórczych "Baza Zbożowa"</t>
  </si>
  <si>
    <t>Polskie Stowarzyszenie na Rzecz Osób z Upośledzeniem Umysłowym Koło w Kielcach</t>
  </si>
  <si>
    <t>Świętokrzyski Zespoł Regionalny Koalicji na Rzecz Zdrowia Psychicznego w Kielcach</t>
  </si>
  <si>
    <t xml:space="preserve">Polskie Stowarzyszenie na rzecz Osób z Upośledzeniem Umysłowym Koło w Kielcach </t>
  </si>
  <si>
    <t>Stowarzyszenie Wspierania Dzieci i Młodzieży Uzdolnionej</t>
  </si>
  <si>
    <t>Uczniowski Klub Sportowy „Zalew Kielce”</t>
  </si>
  <si>
    <t>Fundacja "Regionalis"</t>
  </si>
  <si>
    <t>Świętokrzyski Klub Tańca i Tańca Sportowego JUMP</t>
  </si>
  <si>
    <t>Stowarzyszenie "ECCE HOMO"</t>
  </si>
  <si>
    <t>Kielecki Ochotniczy Szwadron Kawalerii im. 13 Pułku Ułanów Wileńskich</t>
  </si>
  <si>
    <t>Stowarzyszenie Przyjaciół Teatru im. S. Żeromskiego</t>
  </si>
  <si>
    <t>Związek Polskich Artystów Fotografików Okręg Świętokrzyski</t>
  </si>
  <si>
    <t>Świętokrzyskie Stowarzyszenie "Muzyka"</t>
  </si>
  <si>
    <t>Katolickie Stowarzyszenie "Civitas Christiana"</t>
  </si>
  <si>
    <t>-organizacja imprez, warsztatów i pokazów dla dzieci i młodzieży w ramach akcji zima i akcji lato w mieście,</t>
  </si>
  <si>
    <t>-organizacja koncertów, festynów, przedstawień teatralnych, wystaw, plenerów dla mieszkańców miasta</t>
  </si>
  <si>
    <t xml:space="preserve"> </t>
  </si>
  <si>
    <t>Dotacje celowe z budżetu na finansowanie lub dofinansowanie zadań z zakresu kultury i ochrony dziedzictwa narodowego zleconych do realizacji stowarzyszeniom / wybór w trybie ustawy z dnia 24 kwietnia 2003r. o działalności pożytku publicznego i o wolontariacie/, w tym:</t>
  </si>
  <si>
    <t>92120</t>
  </si>
  <si>
    <t>Stowarzyszenie Ochrony Dziedzictwa Narodowego</t>
  </si>
  <si>
    <t>Organizacja realizowała następujące zadanie z zakresu ochrony i opieki nad zabytkami:</t>
  </si>
  <si>
    <t>Kielecki Klub Piłkarski "Korona"</t>
  </si>
  <si>
    <t>Towarzystwo Sportowe "Piramida"</t>
  </si>
  <si>
    <t>Uczniowski Ludowy Klub Sportowy "Guliwer"</t>
  </si>
  <si>
    <t>Kielecki Klub Karate KYOKUSHIN</t>
  </si>
  <si>
    <t>Miejski Klub Sportowy "Cyclo Korona"</t>
  </si>
  <si>
    <t>Uczniowski Międzyszkolny Klub Sportowy Lafarge Nida Gips (Junior)</t>
  </si>
  <si>
    <t>Klub Sportowy "Stella"</t>
  </si>
  <si>
    <t>Ludowy Klub Sportowy "Orlęta"</t>
  </si>
  <si>
    <t>Parafialny Klub Sportowy "Polonia Białogon"</t>
  </si>
  <si>
    <t>Świętokrzyski Klub Sportowy "Czarnovia"</t>
  </si>
  <si>
    <t>Świętokrzyski Parafialny Klub Sportowy "Rodzina"</t>
  </si>
  <si>
    <t>Klub Sportowy "VIVE"</t>
  </si>
  <si>
    <t>Stowarzyszenie Lokalne Salos Cortile Salezjańskiej Organizacji Sportowej</t>
  </si>
  <si>
    <t xml:space="preserve">Miejski Uczniowski Klub Pływacki "Korona Swim" </t>
  </si>
  <si>
    <t>Klub Sportowy "Fart"</t>
  </si>
  <si>
    <t>Katolicki Międzyszkolny Klub Sportowy "Victoria"</t>
  </si>
  <si>
    <t>Klub Sportowy "Tęcza Społem"</t>
  </si>
  <si>
    <t>Międzyszkolny Uczniowski Klub Sportowy "GEMIK"</t>
  </si>
  <si>
    <t>Uczniowski Ludowy Klub Sportowy "TOP SPIN"</t>
  </si>
  <si>
    <t>Towarzystwo Sportowe "Akwedukt"</t>
  </si>
  <si>
    <t>Uczniowski Klub Sportowy "Zalew"</t>
  </si>
  <si>
    <t>Kielecki Klub Jeździecki</t>
  </si>
  <si>
    <t>Świętokrzyskie Stowarzyszenie Bilardowe</t>
  </si>
  <si>
    <t>Świętokrzyski Klub Tańca i Tańca Sportowego "JUMP"</t>
  </si>
  <si>
    <t>Kieleckie Towarzystwo Motorowe "NOVI"</t>
  </si>
  <si>
    <t>Stowarzyszenie Sportu i Rehabilitacji "START"</t>
  </si>
  <si>
    <t>Wodne Ochotnicze Pogotowie Ratunkowe Oddział Miejski</t>
  </si>
  <si>
    <t>Kielecki Klub Bokserski "RUSHH"</t>
  </si>
  <si>
    <t xml:space="preserve">Młodzieżowy Klub Koszykówki MKK/MDK </t>
  </si>
  <si>
    <t>Uczniowski Międzyszkolny Klub Sportowy "Żak"</t>
  </si>
  <si>
    <t>Kielecki Klub Motocyklowy "Wena"</t>
  </si>
  <si>
    <t xml:space="preserve"> Stowarzyszenie Przyjaciół Szkoły Podstawowej Nr 28</t>
  </si>
  <si>
    <t>Krajowe Towarzystwo Autyzmu Oddział Kielce /Środowiskowy Dom Samopomocy dla Osób z Autyzmem/</t>
  </si>
  <si>
    <t>801</t>
  </si>
  <si>
    <t>80120</t>
  </si>
  <si>
    <t>Licea ogólnokształcące niepubliczne
 w tym:</t>
  </si>
  <si>
    <t>80123</t>
  </si>
  <si>
    <t xml:space="preserve"> Licea profilowane niepubliczne
 w tym:</t>
  </si>
  <si>
    <t>80130</t>
  </si>
  <si>
    <t>Szkoły zawodowe niepubliczne
 w tym:</t>
  </si>
  <si>
    <t>Licea ogólnokształcące publiczne      
w tym:</t>
  </si>
  <si>
    <t>Dotacje celowe dla niepublicznych placówek opiekuńczo-wychowawczych  z przeznaczeniem na realizację zadań w zakresie opieki nad dzieckiem /wybór placówek  w trybie ustawy z dnia 12 marca 2004r. o pomocy społecznej/, w tym:</t>
  </si>
  <si>
    <t>Ognisko Wychowawcze prowadzone przez Zgromadzenie Sióstr Miłosierdzia Św.Wincentego a'Paulo</t>
  </si>
  <si>
    <t xml:space="preserve">Stowarzyszenie Pomocni w Drodze "Rafael" </t>
  </si>
  <si>
    <t>Stowarzyszenie  "Nadzieja Rodzinie"</t>
  </si>
  <si>
    <t>Stowarzyszenie Chrześcijanskie "Miejsce dla Ciebie"</t>
  </si>
  <si>
    <t xml:space="preserve">Oratorium Świętokrzyskie Świętego Jana Bosko </t>
  </si>
  <si>
    <t>Caritas Diecezji Kieleckiej</t>
  </si>
  <si>
    <t>Stowarzyszenie "PROREW"</t>
  </si>
  <si>
    <t>Ucznowski Klub Sportowy "Zalew Kielce"</t>
  </si>
  <si>
    <t>Fundacja Pomocy Dzieciom "Przystanek"</t>
  </si>
  <si>
    <t>Dotacja celowa dla niepublicznych domów pomocy społecznej z przeznaczeniem na zapewnienie całodobowej opieki dla osób niewidomych i słabo widzących /wybór w trybie ustawy z dnia 12 marca 2004r. o pomocy społecznej/, w tym:</t>
  </si>
  <si>
    <t xml:space="preserve">Dom Pomocy Społecznej Polskiego Związku Niewidomych przy ul. Złotej 7     </t>
  </si>
  <si>
    <t>Dotacje celowe dla niepublicznych ośrodków interwencji kryzysowej  na dofinansowanie prowadzenia ośrodka intwerwencji kryzysowej/wybór ośrodka w trybie ustawy z dnia 12 marca 2004r. o pomocy spolecznej/, w tym;</t>
  </si>
  <si>
    <t>Stowarzyszenie " Arka Nadziei"</t>
  </si>
  <si>
    <t>Dotacja celowa dla niepublicznych ośrodków adopcyjno-opiekuńczych na dofinansowanie prowadzenia ośrodka adopcyjno-opiekuńczego /wybór ośrodka w trybie ustawy z dnia 12 marca 2004r. o pomocy społecznej/, w tym:</t>
  </si>
  <si>
    <t>Katolicki Ośrodek Adopcyjno-Opiekuńczy Diecezji Kieleckiej</t>
  </si>
  <si>
    <t>854</t>
  </si>
  <si>
    <t>Liga Ochrony Przyrody Okręg w Kielcach</t>
  </si>
  <si>
    <t>Towarzystwo Badań i Ochrony Przyrody</t>
  </si>
  <si>
    <t>Sowarzyszenie M.o.s.t</t>
  </si>
  <si>
    <t>Związek Harcerstwa Polskiego  Hufiec Kielce -  Miasto</t>
  </si>
  <si>
    <t>Ośrodek Pomocy Dzikim Zwierzętom „PTASI AZYL</t>
  </si>
  <si>
    <t xml:space="preserve">DOTACJE Z BUDŻETU MIASTA DLA JEDNOSTEK SPOZA SEKTORA FINANSÓW PUBLICZNYCH  </t>
  </si>
  <si>
    <t>w zł</t>
  </si>
  <si>
    <t>Przedszkola publiczne</t>
  </si>
  <si>
    <t>Stowarzyszenie "U Siemachy"</t>
  </si>
  <si>
    <t>Stowarzyszenie Nauczycieli i Wychowawców</t>
  </si>
  <si>
    <t>Dotacje celowe dla niepulicznych ośrodków wsparcia /wybór z trybie ustawy z dnia 12 marca 2004r. o pomocy społecznej/</t>
  </si>
  <si>
    <t>Świętokrzyska Spółdzielnia Mieszkaniowa w Kielcach</t>
  </si>
  <si>
    <t>Stowarzyszenie Nauczycieli i Wychowawców w Kielcach</t>
  </si>
  <si>
    <t>19.</t>
  </si>
  <si>
    <t>20.</t>
  </si>
  <si>
    <t>Przedszkola niepubliczne
w tym:</t>
  </si>
  <si>
    <t>*Prowadzenie zajęć dla członków rodzin osób uzależnionych od narkotyków,</t>
  </si>
  <si>
    <t>*Prowadzenie punktu konsultacyjnego dla osób uzależnionych i eksperymentujących z narkotykami oraz członków ich rodzin,</t>
  </si>
  <si>
    <t>*Realizowanie programów i warsztatów profilaktycznych w zakresie przeciwdziałania narkomanii na terenie kieleckich szkół,</t>
  </si>
  <si>
    <t>*Prowadzenie zajęć terapeutycznych dla uczestników hostelu (osób uzależnionych od narkotyków) po ukończonej terapii,</t>
  </si>
  <si>
    <t>*Integracja międzypokoleniowa jako profilaktyka narkomanii,</t>
  </si>
  <si>
    <t>*Realizacja programów wspomagających proces terapeutyczny i rehabilitacyjny dla osób uzależnionych od narkotyków,</t>
  </si>
  <si>
    <t>Dotacje celowe na realizację zadań z zakresu rehabilitacji osób niepełnosprawnych, zleconych do wykonania organizacjom pozarządowym /wybór organizacji w trybie ustawy z dnia 24 kwietnia 2003r. o działalności pożytku publicznego i o wolontariacie/, w tym:</t>
  </si>
  <si>
    <t>Dotacje celowe z budżetu na finansowanie lub dofinansowanie zadań zleconych do realizacji stowarzyszeniom z zakresu kultury fizycznej /wybór w trybie ustawy z dnia 24 kwietnia 2003r. o działalności pożytku publicznego i o wolontariacie/ w tym:</t>
  </si>
  <si>
    <t>Prywatna Szkoła Podstawowa Nr 2 Kolegium Szkół Prywatnych</t>
  </si>
  <si>
    <t>Zespół Szkół Katolickich Diecezji Kieleckiej (Katolickie Gimnazjum im. Św. Stanisława Kostki)</t>
  </si>
  <si>
    <t>I Prywatne Liceum Ogólnokształcące dla Dorosłych przy Powszechnym Ruchu Oświatowym „PRO-FIL”Sp. z o.o.</t>
  </si>
  <si>
    <t>I Prywatne Liceum Ogólnokształcące przy Kolegium Szkół Prywatnych</t>
  </si>
  <si>
    <t>Licea Ogólnokształcące dla Dorosłych przy PROFESJA Centrum Kształcenia Kadr Spółka z o.o.</t>
  </si>
  <si>
    <t>Licea Ogólnokształcące przy Zespole Szkół  dla Młodzieży i Dorosłych Centrum Kształcenia AWANS</t>
  </si>
  <si>
    <t>Zaoczne Licea Ogólnokształcące "COSINUS" Sp. z o.o.</t>
  </si>
  <si>
    <t>Prywatne Uzupełniające Liceum Ogólnokształcące "Wiedza" przy Zespole Prywatnych  Szkół „WIEDZA”</t>
  </si>
  <si>
    <t>Liceum Ogólnokształcące  im. św. Jadwigi Królowej</t>
  </si>
  <si>
    <t>Katolickie Liceum Ogólnokształcące  im. św. Stanisława Kostki</t>
  </si>
  <si>
    <t>Licea Profilowane w Zespole Szkół Zakładu  Doskonalenia Zawodowego</t>
  </si>
  <si>
    <t>Szkoły zawodowe przy Centrum Kształcenia Budowlanych "ZGODA”</t>
  </si>
  <si>
    <t>Szkoły zawodowe przy Centrum  Kształcenia Dorosłych „PROMOTOR”</t>
  </si>
  <si>
    <t>Szkoły zawodowe przy Zespole Szkół dla Młodzieży i Dorosłych Centrum Kształcenia AWANS</t>
  </si>
  <si>
    <t>Policealna Szkoła w Zespole Szkół Prywatnych dla Dorosłych „MONOLIT”  Agnieszka Zawierucha</t>
  </si>
  <si>
    <t>Niepubliczna Zasadnicza Szkoła Zawodowa Stowarzyszenia na Rzecz Aktywizacji Zawodowej  i Pomocy Socjalnej Młodzieży</t>
  </si>
  <si>
    <t>Niepubliczne Technikum Zawodowe Świętokrzyskiego  Stowarzyszenia na Rzecz Aktywizacji Zawodowej i Pomocy Młodzieży</t>
  </si>
  <si>
    <t>Szkoły zawodowe O'CHIKARA</t>
  </si>
  <si>
    <t xml:space="preserve">Policealne szkoły zawodowe Akademii Zdrowia </t>
  </si>
  <si>
    <t>Policealne Studium Detektywów  i Pracowników Ochrony "OCHRONIARZ"</t>
  </si>
  <si>
    <t>Szkoły zawodowe przy Lokalnym Centrum Edukacji "Omega"</t>
  </si>
  <si>
    <t>Szkoły zawodowe Lidia Szydłowska</t>
  </si>
  <si>
    <t>Policealna Szkoła Zawodowa Europejskiej Akademii Zdrowia i Urody Praha Centrum Kształcenia Horrem</t>
  </si>
  <si>
    <t>Prywatna Szkoła Policealna dla Dorosłych Danuta Szczerek</t>
  </si>
  <si>
    <t xml:space="preserve">Szkoła Policealna Towarzystwa Wiedzy Powszechnej </t>
  </si>
  <si>
    <t>Szkoły zawodowe "COSINUS" Sp. z o.o.</t>
  </si>
  <si>
    <t>Zaoczne Technikum Uzupełniające dla Dorosłych Centrum Oświatowo-Wychowawcze „EDUKACJA”</t>
  </si>
  <si>
    <t>Prywatne Technikum Uzupełniające w Zespole Prywatnych Szkół  „WIEDZA”</t>
  </si>
  <si>
    <t>Szkoły zawodowe przy Zespole Szkół Zakładu Doskonalenia Zawodowego</t>
  </si>
  <si>
    <t>Ośrodek Rehabilitacyjno- Edukacyjno-Terapeutyczno- Wychowawczy dla Dzieci i Młodzieży z Autyzmem</t>
  </si>
  <si>
    <t xml:space="preserve">Ośrodek Rehabilitacyjno- Edukacyjno-Wychowawczy Polskiego Stowarzyszenia Na rzecz Osób z Upośledzeniem Umysłowym Koło </t>
  </si>
  <si>
    <t>Zespół Szkół Sióstr Nazaretanek im. Św. Jadwigi Królowej (Gimnazjum  im. Św. Jadwigi Królowej)</t>
  </si>
  <si>
    <t>Gimnazjum Językowe Kolegium Szkół Prywatnych</t>
  </si>
  <si>
    <t>Niepubliczne gimnazja Stowarzyszenia na Rzecz Aktywizacji Zawodowej i Pomocy Socjalnej Młodzieży</t>
  </si>
  <si>
    <t>Zespół Szkół Społecznych Świętokrzyskiego Społecznego Towarzystwa Oświatowego</t>
  </si>
  <si>
    <t>Przedszkole Sióstr Salezjanek Zgromadzenia Córek Maryi Wspomożycielki</t>
  </si>
  <si>
    <t>Niepubliczne Przedszkole Zgromadzenia Sióstr  Miłosierdzia Św.Wincentego a Paulo</t>
  </si>
  <si>
    <t>Prywatne Przedszkole im. Kardynała Pietro Marcellino Corradini</t>
  </si>
  <si>
    <t>Prywatne Przedszkole im.Kubusia Puchatka</t>
  </si>
  <si>
    <t>Zespół Szkół Katolickich Diecezji Kieleckiej</t>
  </si>
  <si>
    <t>Specjalny Ośrodek Wychowawczy im. Matki Kolumby Białeckiej</t>
  </si>
  <si>
    <t>Ośrodki rewalidacyjno - wychowawcze
w tym:</t>
  </si>
  <si>
    <t>9.</t>
  </si>
  <si>
    <t>Fundacja "Nadzieja Rodzinie"</t>
  </si>
  <si>
    <t>- konserwacja zabytkowych nagrobków na Cmentarzu Starym w Kielcach</t>
  </si>
  <si>
    <t>na początek roku 2011</t>
  </si>
  <si>
    <t>Stowarzyszenie SIEMACHA</t>
  </si>
  <si>
    <t>Przedszkole Niepubliczne BAJA PATATAJA</t>
  </si>
  <si>
    <t>Przedszkole Niepubliczne  "Mały Swiat"</t>
  </si>
  <si>
    <t>Baby Home Niepubliczne Przedszkole o profilu angielskim</t>
  </si>
  <si>
    <t>Niepubliczne Przedszkole im.św. S. Faustyny "Serduszko" w Kielcach</t>
  </si>
  <si>
    <t>AKADEMIA KREATYWNOŚCI Niepubliczne przedszkole z oddzialami integracyjnymi</t>
  </si>
  <si>
    <t>Przedszkola specjalne niepubliczne</t>
  </si>
  <si>
    <t>NIEPUBLICZNE PRZEDSZKOLE SPECJALNE DLA DZIECI Z AUTYZMEM "SŁOWICZA FEREJNA"</t>
  </si>
  <si>
    <t>środki nierozdysponowane</t>
  </si>
  <si>
    <t>Stowarzyszeie MONAR</t>
  </si>
  <si>
    <t>Koło Kieleckie Towarzystwa Brata Alberta</t>
  </si>
  <si>
    <t>Ludowy Klub Sportowy ORLĘTA</t>
  </si>
  <si>
    <t>Młodzieżowy Klub Koszykówki MKK/MDK</t>
  </si>
  <si>
    <t>Oratorium Świętokrzyskie Św Jana Bosko w Kielcach</t>
  </si>
  <si>
    <t>Polskie Stowarzyszenie Na Rzecz Osób z Upośledzeniem Umysłowym - Koło w Kielcach</t>
  </si>
  <si>
    <t>Stowarzyszenie  Arka Nadziei</t>
  </si>
  <si>
    <t>Stowarzyszenie Nadzieja Rodzinie</t>
  </si>
  <si>
    <t>Stowarzyszenie Chrześcijańskie Miejsce dla Ciebie</t>
  </si>
  <si>
    <t>Stowarzyszenie Lokalne Salos Cortile - Salezjańskiej Organizacji Sportowej</t>
  </si>
  <si>
    <t>Stowarzyszenie MONAR</t>
  </si>
  <si>
    <t>Stowarzyszenie Pomocni w Drodze RAFAEL</t>
  </si>
  <si>
    <t>Stowarzyszenie U SIEMACHY</t>
  </si>
  <si>
    <t>Świętokrzyski Klub Abstynentów RAJ</t>
  </si>
  <si>
    <t>Świętokrzyski Parafialny Klub Sportowy RODZINA</t>
  </si>
  <si>
    <t>Uczniowski Klub Sportowy ZALEW - KIELCE</t>
  </si>
  <si>
    <t>Związek Harcerstwa Polskiego Chorągiew Kielecka- Hufiec Kielce - Miasto</t>
  </si>
  <si>
    <t>Związek Harcerstwa Polskiego Chorągiew Kielecka- Hufiec Kielce - Południe</t>
  </si>
  <si>
    <t>Fundacja Rampa</t>
  </si>
  <si>
    <t>Ośrodek Fundacji Światło-Życie w Kiecach</t>
  </si>
  <si>
    <t>Parafia Rzymskokatolicka św Józefa Robotnika</t>
  </si>
  <si>
    <t>Stowarzyszenie Polonia-Białogon</t>
  </si>
  <si>
    <t>Stowarzyszenie MOST Możesz Obrać Swój Tor</t>
  </si>
  <si>
    <t>Zrzeszenie Sportu i Rehabilitacji START</t>
  </si>
  <si>
    <t xml:space="preserve">*organizacja zimowego i letniego wypoczynku dla dzici i młodzieży, </t>
  </si>
  <si>
    <t>Studio TM</t>
  </si>
  <si>
    <t>KS Mundo Capoeira UE</t>
  </si>
  <si>
    <t>Stowarzyszenie FRAKTAL</t>
  </si>
  <si>
    <t>Stowarzyszenie U Siemachy</t>
  </si>
  <si>
    <t>Stowarzyszenie Artystów Plastyków Świętokrzyskich</t>
  </si>
  <si>
    <t>Stowarzyszenie Rekonstrukcji Historycznych "JODŁA"</t>
  </si>
  <si>
    <t>Stowarzyszenie Chór Kameralny Fermata</t>
  </si>
  <si>
    <t>Związek Literatów Polskich</t>
  </si>
  <si>
    <t>Fundacja Kultury WICI</t>
  </si>
  <si>
    <t>Klub Sportowy Mundo CAPOEIRA UE</t>
  </si>
  <si>
    <t>Stowarzyszenie Sportowe FUN SPORT Kielce</t>
  </si>
  <si>
    <t>Uczniowski Międzyszkolny Klub Strzelecki "Snajper"</t>
  </si>
  <si>
    <t>Klub Uczelniany Akademickiego Związku Sportowego Politechniki Świętokrzyskiej w Kielcach</t>
  </si>
  <si>
    <t>Ludowy Uczniowski Katolicki Klub Sportowy LUKKS</t>
  </si>
  <si>
    <t>Licea Ogólnokształcące dla Dorosłych przy Centrum Nauki 
i Biznesu "Żak" Sp. z o.o.</t>
  </si>
  <si>
    <t>Licea Ogólnokształcące w Zespole Szkół Prywatnych dla Dorosłych „MONOLIT” Agnieszka Zawierucha</t>
  </si>
  <si>
    <t>Licea Ogólnokształcące dla Dorosłych Lidia Szydłowska</t>
  </si>
  <si>
    <t>Licea Ogólnokształcące dla Dorosłych Danuta Szczerek</t>
  </si>
  <si>
    <t>Licea Ogólnokształcące dla Dorosłych 
Anna Zwierzchowska</t>
  </si>
  <si>
    <t xml:space="preserve">Prywatne Licea Ogólnokształcące Świętokrzyskiego Centrum Kształcenia Młodzieży i Dorosłych "Uniwerek" Sp. z o.o. </t>
  </si>
  <si>
    <t>Prywatne Technikum Zawodowe "PRO-FIL" w Kielcach</t>
  </si>
  <si>
    <t>Prywatna Szkoła Policealna dla Dorosłych 
Anna Zwierzchowska</t>
  </si>
  <si>
    <t>Szkoły zawodowe Świętokrzyskiego Centrum Kształcenia 
Młodzieży i Dorosłych "Uniwerek" Sp. z o.o.</t>
  </si>
  <si>
    <t>Społeczna Policealna Szkoła Kosmetyczna  Kieleckiego 
Społecznego  Towarzystwa Pedagogiczno -Oświatowego</t>
  </si>
  <si>
    <t>Dotacje celowe dla organizacji pozarządowych /wybór organizacji w trybie ustawy z dnia 24 kwietnia 2003r. o działalności pożytku publicznego i o wolontariacie/:</t>
  </si>
  <si>
    <t xml:space="preserve">Świętokrzyskie Stowarzyszenie Pomocy Dzieciom, Młodzieży, Dorosłym z Cukrzycą i Innymi Schorzeniami </t>
  </si>
  <si>
    <t xml:space="preserve">Świętokrzyskie Stowarzyszenie na Rzecz Osób Niepełnosprawnych </t>
  </si>
  <si>
    <t xml:space="preserve">Kieleckie Stowarzyszenie Chorych na Stwardnienie Rozsiane (SM) </t>
  </si>
  <si>
    <t xml:space="preserve">Polskie Stowarzyszenie Na Rzecz Osób z Upośledzeniem Umysłowym Koło w Kielcach </t>
  </si>
  <si>
    <t xml:space="preserve">Katolickie Stowarzyszenie Osób Niepełnosprawnych Ich Rodzin i Przyjaciół „Nasz Dom” </t>
  </si>
  <si>
    <t xml:space="preserve">Stowarzyszenie Rodziców i Przyjaciół Wspierających Integrację przy Zespole Szkół Ogólnokształcących Integracyjnych nr 4 w Kielcach „Szansa Dzieciom” </t>
  </si>
  <si>
    <t xml:space="preserve">Demokratyczna Unia Kobiet Klub w Kielcach </t>
  </si>
  <si>
    <t xml:space="preserve">Polski Związek Niewidomych Okręg Świętokrzyski </t>
  </si>
  <si>
    <t xml:space="preserve">Świętokrzyski Klub „Amazonki” przy Świętokrzyskim Centrum Onkologii </t>
  </si>
  <si>
    <t xml:space="preserve">Świętokrzyski Zespół Regionalny Koalicji na rzecz Zdrowia Psychicznego </t>
  </si>
  <si>
    <t xml:space="preserve">Caritas Diecezji Kieleckiej </t>
  </si>
  <si>
    <t xml:space="preserve">Polski Związek Głuchych Oddział Kielce </t>
  </si>
  <si>
    <t xml:space="preserve">Towarzystwo Dobroczynności w Kielcach </t>
  </si>
  <si>
    <t>Kwota niewykorzystana w konkursie</t>
  </si>
  <si>
    <t>Świętokrzyskie Towarzystwo Opieki nad Zwierzętami "Zwierzak"</t>
  </si>
  <si>
    <t>17.</t>
  </si>
  <si>
    <t>Dotacje celowe z budżetu na finansowanie lub dofinansowanie zadań zleconych do realizacji stowarzyszeniom z zakresu turystyki /wybór w trybie ustawy z dnia 24 kwietnia 2003r. o działalności pożytku publicznego i o wolontariacie/, w tym:</t>
  </si>
  <si>
    <t xml:space="preserve"> -</t>
  </si>
  <si>
    <t xml:space="preserve"> - </t>
  </si>
  <si>
    <t xml:space="preserve">Organizacje wymienione w pkt.1.1  do 1.10 realizowały następujące zadania z zakresu turystyki:                                                               - organizacja zajęć rekreacyjno-krajoznawczych,                                              - organizacja wycieczek autokarowych,                                                        - remont, modernizacja i korekta miejskich szlaków turystycznych,                                                                                  - nauka jazdy na nartach,                                                              - organizacja, imprez krajoznawczych,                                                                                                        - organizacja rajdów turystyki kwalifikowanej.                                                      </t>
  </si>
  <si>
    <t>Ludowy Uczniowski Klub Sportowy LUKS</t>
  </si>
  <si>
    <t xml:space="preserve"> *realizowanie programów i warsztatów profilaktycznych w zakresie przeciwdziałania uzależnieniom na terenie Miasta Kielce w klubach sportowych, organizacjach młodzieżowych i ośrodkach wsparcia dziennego dla dzieci i młodzieży,</t>
  </si>
  <si>
    <t xml:space="preserve">  *prowadzenie na terenie Miasta Kielce: ośrodków interwencji kryzysowej, ogrzewalni, noclegowni oraz schronisk dla osób bezdomnych i ofiar przemocy,</t>
  </si>
  <si>
    <t>*działania skierowane do środowisk abstynenckich,reintegracja zawodowa i społeczna po zakończeniu terapii osób uzależnionychod alkoholu,</t>
  </si>
  <si>
    <t>*realizowanie programów i warsztatów profilaktycznych z zakresu przeciwdziałania uzależnieniom dla uczniów kieleckich szkół.</t>
  </si>
  <si>
    <t>Bank żywności dla podopiecznych Miasta Kielce</t>
  </si>
  <si>
    <t xml:space="preserve">Dotacje celowe udzielane z budżetu Miasta dla organizacji pozarządowych na realizację zadań z zakresu opieki nad bezdomnymi zwierzętami /wybór w trybie ustawy z dnia 24 kwietnia  2003r. o działalności pożytku publicznego i o wolontariacie
</t>
  </si>
  <si>
    <t>Dotacje celowe z budżetu na finansowanie lub dofinansowanie zadań z zakresu ochrony i opieki nad zabytkami, zleconych do realizacji stowarzyszeniom /wybór w trybie ustawy z dnia 24 kwietnia 2003r. o działalności pożytku publicznego i o wolontariacie/, w tym:</t>
  </si>
  <si>
    <t>II.Zadania z zakresu administracji rządowej zlecone Gminie ustawami</t>
  </si>
  <si>
    <t>Niepubliczne  specjalne ośrodki wychowawcze, w tym:</t>
  </si>
  <si>
    <t>Dotacje celowe na zadania obejmujące przedsięwzięcia związane z usuwaniem azbestu, realizowane przez podmioty niezaliczane do sektora finansów publicznych i nie działające w celu osiągnięcia zysku</t>
  </si>
  <si>
    <t>Tabela Nr 17</t>
  </si>
  <si>
    <t>po zmianach na 31.12.2011r.</t>
  </si>
  <si>
    <t>Inne formy wychowania przedszkolnego</t>
  </si>
  <si>
    <t>Punkt przedszkolny "ZILEONY DOMEK"</t>
  </si>
  <si>
    <t>Licea ogólnokształcące niepubliczne
w tym:</t>
  </si>
  <si>
    <t>I Prywatne Liceum Ogólnokształcące w Kielcach przy Kolegium Szkół Prywatnych</t>
  </si>
  <si>
    <t xml:space="preserve">Prywatne Licea Ogólnokształcące dla Dorosłych
PRESTIŻ SP. Z O.O. </t>
  </si>
  <si>
    <t>Uzupełniające Liceum Ogólnokształcące TEB Edukacja 
Sp. z o.o.</t>
  </si>
  <si>
    <t>Licea Ogólnokształcące dla Dorosłych przy Centrum Oświatowo – Wychowawczym „EDUKACJA”  Sp. z o.o.</t>
  </si>
  <si>
    <t>Prywatne Uzupełniające Liceum Ogólnokształcące "Wiedza" 
w Kielcach przy Zespole Prywatnych  Szkół „WIEDZA”</t>
  </si>
  <si>
    <t>Licea Ogólnokształcące przy Zespole Szkół  dla Młodzieży
i Dorosłych Centrum Kształcenia AWANS</t>
  </si>
  <si>
    <t>Licea Ogólnokształcące przy Zespole Szkół Zakładu Doskonalenia Zawodowego</t>
  </si>
  <si>
    <t>Policealna Szkoła Detektywów i Pracowników Ochrony O'CHIKARA</t>
  </si>
  <si>
    <t>Szkoły zawodowe TEB Edukacja Sp. z o.o.</t>
  </si>
  <si>
    <t xml:space="preserve">Szkoły zawodowe PRESTIŻ SP. Z O.O. </t>
  </si>
  <si>
    <t xml:space="preserve">Szkoły zawodowe przy "PROFESJA" Centrum Kształcenia Kadr  
Sp z o.o. </t>
  </si>
  <si>
    <t>Zespół Szkół Katolickich Diecezji Kieleckiej 
(Katolicka Szkoła Podstawowa)</t>
  </si>
  <si>
    <t>Zespół Szkół Katolickich Diecezji Kieleckiej (Katolickie Gimnazjum im. Św. Stanisława Kostki i Katolickie Liceum Ogólnokształcące  
im. św. Stanisława Kostki )</t>
  </si>
  <si>
    <t>21.</t>
  </si>
  <si>
    <t>Pomoc materialna dla uczniów na dofinansowanie zakupu podręczników dla uczniów szkół publicznych i niepublicznych prowadzonych przez podmioty inne niż j.s.t.</t>
  </si>
  <si>
    <t>Ośrodki rewalidacyjno - wychowawcze</t>
  </si>
  <si>
    <t>Wojewódzkie Wodne Ochotnicze Pogotowei Ratunkowe</t>
  </si>
  <si>
    <t xml:space="preserve">Prywatne Liceum Ogólnokształcące dla Dorosłych
PRESTIŻ SP. Z O.O. </t>
  </si>
  <si>
    <t>Policealna Szkoła w Zespole Szkół Prywatnych dla Dorosłych „MONOLIT” Agnieszka Zawierucha</t>
  </si>
  <si>
    <t>Policealna Szkoła TEB Edukacja Sp. z o.o.</t>
  </si>
  <si>
    <t>Towarzystwo Przyjaciół Dzieci Świętokrzyski Zarząd Regionalny w Kielcach</t>
  </si>
  <si>
    <t>Dotacja celowa dla niepublicznych ośrodków wsparcia /wybór w trybie ustawy z dnia 12 marca 2004r. o pomocy społecznej/, w tym:</t>
  </si>
  <si>
    <t>Świętokrzyski Klub Abstynentów "RAJ"</t>
  </si>
  <si>
    <t>Fundacja Przystanek "Dziecko" dla Niepublicznej Placówki Rodzinnej Nr 1</t>
  </si>
  <si>
    <t>III. Zadania na podstawie porozumień z organami administracji rządowej</t>
  </si>
  <si>
    <t>Dotacja celowa dla niepublicznych ośrodków adopcyjno-opiekuńczych  /wybór ośrodka w trybie ustawy z dnia 12 marca 2004r. o pomocy społecznej/, w tym:</t>
  </si>
  <si>
    <t>Kuria Diecezji Kieleckiej dla Katolickiego Ośrodka Adopcyjno-Opiekuńczego w Kielcach</t>
  </si>
  <si>
    <t>II.Zadania z zakresu administracji rządowej zlecone Powiatowi ustawami</t>
  </si>
  <si>
    <t>Spóldzielnia Mieszkaniowa Wichrowe Wzgórze</t>
  </si>
  <si>
    <t>Wspólnota nieruchomości 1-go Maja</t>
  </si>
  <si>
    <t>22.</t>
  </si>
  <si>
    <t>23.</t>
  </si>
  <si>
    <t>24.</t>
  </si>
  <si>
    <t>25.</t>
  </si>
  <si>
    <t>26.</t>
  </si>
  <si>
    <t>Związek Harcerstwa Polskiego  Choragiew Kielce-Południe</t>
  </si>
  <si>
    <t>Uczniowski Klub Sportowy "Zalew Kielce"</t>
  </si>
  <si>
    <t xml:space="preserve">Dotacje celowe udzielane z budżetu Miasta dla organizacji pozarządowych na realizację zadań własnych Gminy w zakresie edukacji ekologicznej oraz propagowania działań proekologicznych /wybór w trybie ustawy z dnia 24 kwietnia  2003r. o działalności pożytku publicznego i o wolontariacie/ 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</si>
  <si>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</si>
  <si>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</si>
  <si>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</si>
  <si>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</si>
  <si>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</si>
  <si>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</si>
  <si>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</si>
  <si>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</si>
  <si>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</si>
  <si>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</si>
  <si>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</si>
  <si>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</si>
  <si>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</si>
  <si>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</si>
  <si>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</si>
  <si>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</si>
  <si>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</si>
  <si>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</si>
  <si>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</si>
  <si>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</si>
  <si>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</si>
  <si>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</si>
  <si>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</si>
  <si>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</si>
  <si>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</si>
  <si>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</si>
  <si>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6.1</t>
  </si>
  <si>
    <t>7.1</t>
  </si>
  <si>
    <t>8.1</t>
  </si>
  <si>
    <t>8.2</t>
  </si>
  <si>
    <t>8.3</t>
  </si>
  <si>
    <t>9.1</t>
  </si>
  <si>
    <t>9.2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</si>
  <si>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</si>
  <si>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</si>
  <si>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</si>
  <si>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</si>
  <si>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</si>
  <si>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</si>
  <si>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</si>
  <si>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</si>
  <si>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</si>
  <si>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</si>
  <si>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</si>
  <si>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</si>
  <si>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</si>
  <si>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</si>
  <si>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11.1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</si>
  <si>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</si>
  <si>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</si>
  <si>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</si>
  <si>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</si>
  <si>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</si>
  <si>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</si>
  <si>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</si>
  <si>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</si>
  <si>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</si>
  <si>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</si>
  <si>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</si>
  <si>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</si>
  <si>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</si>
  <si>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</si>
  <si>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</si>
  <si>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</si>
  <si>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</si>
  <si>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</si>
  <si>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</si>
  <si>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</si>
  <si>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</si>
  <si>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</si>
  <si>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</si>
  <si>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</si>
  <si>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</si>
  <si>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</si>
  <si>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</si>
  <si>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</si>
  <si>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</si>
  <si>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</si>
  <si>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</si>
  <si>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 xml:space="preserve">Organizacje wymienione w pkt 13.1 - 13.9 realizowały następujące zadania z zakresu ochrony i promocji zdrowia:                                                                                                                                                                                      </t>
  </si>
  <si>
    <t>14.1</t>
  </si>
  <si>
    <t>14.2</t>
  </si>
  <si>
    <t>14.3</t>
  </si>
  <si>
    <t xml:space="preserve">Organizacje wymienione w pkt 14.1 - 14.3 realizowały następujące zadania z zakresu profilaktyki i przeciwdziałania patologiom społecznym:                                                                                                                  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</si>
  <si>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</si>
  <si>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</si>
  <si>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</si>
  <si>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</si>
  <si>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</si>
  <si>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</si>
  <si>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</si>
  <si>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</si>
  <si>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</si>
  <si>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</si>
  <si>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</si>
  <si>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</si>
  <si>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</si>
  <si>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</si>
  <si>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</si>
  <si>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</si>
  <si>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</si>
  <si>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</si>
  <si>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</si>
  <si>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</si>
  <si>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</si>
  <si>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</si>
  <si>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</si>
  <si>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</si>
  <si>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</si>
  <si>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</si>
  <si>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</si>
  <si>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</si>
  <si>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</si>
  <si>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</si>
  <si>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</si>
  <si>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</si>
  <si>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</si>
  <si>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</si>
  <si>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</si>
  <si>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 xml:space="preserve">Organizacje wymienione w pkt. 15.1-15.35 realizowały następujące zadania z zakresu profilaktyki i przeciwdziałania patologiom społecznym:  </t>
  </si>
  <si>
    <t>16.1</t>
  </si>
  <si>
    <t>16.2</t>
  </si>
  <si>
    <t>16.3</t>
  </si>
  <si>
    <t>17.1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</si>
  <si>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</si>
  <si>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</si>
  <si>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</si>
  <si>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</si>
  <si>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</si>
  <si>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</si>
  <si>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</si>
  <si>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</si>
  <si>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</si>
  <si>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</si>
  <si>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</si>
  <si>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</si>
  <si>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</si>
  <si>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</si>
  <si>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19.1</t>
  </si>
  <si>
    <t>19.2</t>
  </si>
  <si>
    <t>20.1</t>
  </si>
  <si>
    <t>20.2</t>
  </si>
  <si>
    <t>21.1</t>
  </si>
  <si>
    <t>21.2</t>
  </si>
  <si>
    <t>22.1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</si>
  <si>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</si>
  <si>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</si>
  <si>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</si>
  <si>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</si>
  <si>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</si>
  <si>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</si>
  <si>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</si>
  <si>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</si>
  <si>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</si>
  <si>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</si>
  <si>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</si>
  <si>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</si>
  <si>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</si>
  <si>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</si>
  <si>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</si>
  <si>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</si>
  <si>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</si>
  <si>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</si>
  <si>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</si>
  <si>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</si>
  <si>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</si>
  <si>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</si>
  <si>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</si>
  <si>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</si>
  <si>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</si>
  <si>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</si>
  <si>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</si>
  <si>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</si>
  <si>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</si>
  <si>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</si>
  <si>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</si>
  <si>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</si>
  <si>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Organizacje wymienione w pkt 24.1-24.23 realizowały następujące zadania z zakresu kultury i ochrony dziedzictwa narodowego:</t>
  </si>
  <si>
    <t>25.1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</si>
  <si>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</si>
  <si>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</si>
  <si>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</si>
  <si>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</si>
  <si>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</si>
  <si>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</si>
  <si>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</si>
  <si>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</si>
  <si>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</si>
  <si>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</si>
  <si>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</si>
  <si>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</si>
  <si>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</si>
  <si>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</si>
  <si>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</si>
  <si>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</si>
  <si>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</si>
  <si>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</si>
  <si>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</si>
  <si>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</si>
  <si>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</si>
  <si>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</si>
  <si>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</si>
  <si>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</si>
  <si>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</si>
  <si>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</si>
  <si>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</si>
  <si>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</si>
  <si>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26.29</t>
  </si>
  <si>
    <t>26.30</t>
  </si>
  <si>
    <t>26.31</t>
  </si>
  <si>
    <t>26.32</t>
  </si>
  <si>
    <t>26.33</t>
  </si>
  <si>
    <t>26.34</t>
  </si>
  <si>
    <t>26.35</t>
  </si>
  <si>
    <t>26.36</t>
  </si>
  <si>
    <t>26.37</t>
  </si>
  <si>
    <t>26.38</t>
  </si>
  <si>
    <t>26.39</t>
  </si>
  <si>
    <t>26.40</t>
  </si>
  <si>
    <t>26.41</t>
  </si>
  <si>
    <t>26.42</t>
  </si>
  <si>
    <t>26.43</t>
  </si>
  <si>
    <t>26.44</t>
  </si>
  <si>
    <t>26.45</t>
  </si>
  <si>
    <t>26.46</t>
  </si>
  <si>
    <t>26.47</t>
  </si>
  <si>
    <t xml:space="preserve">Organizacje wymienione w pkt 26.1-26.47 realizowały zadania z zakresu kultury fizycznej i sportu w zakresie:                                       - prowadzenie szkolenia sportowego dla dzieci i młodzieży oraz sportowców niepełnosprawnych w ramach oraz poza współzawodnictwem sportowym,                                                    -organizacja i udział sportowców  w lokalnym, makroregionalnym, krajowym i międzynarodowym współzawodnictwie sportowym,
- organizacja i udział dzieci i młodzieży uzdolnionej sportowo w zajęciach organizowanych w okresie lata,
</t>
  </si>
  <si>
    <t>1.12</t>
  </si>
  <si>
    <t>1.13</t>
  </si>
  <si>
    <t>1.14</t>
  </si>
  <si>
    <t>1.15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</si>
  <si>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</si>
  <si>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</si>
  <si>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</si>
  <si>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</si>
  <si>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</si>
  <si>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</si>
  <si>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</si>
  <si>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</si>
  <si>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</si>
  <si>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</si>
  <si>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</si>
  <si>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</si>
  <si>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</si>
  <si>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</si>
  <si>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</si>
  <si>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</si>
  <si>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</si>
  <si>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</si>
  <si>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</si>
  <si>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</si>
  <si>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</si>
  <si>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</si>
  <si>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</si>
  <si>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</si>
  <si>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</si>
  <si>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</si>
  <si>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</si>
  <si>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</si>
  <si>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</si>
  <si>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8.4</t>
  </si>
  <si>
    <t>11.2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</si>
</sst>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  <numFmt numFmtId="174" formatCode="#,##0.00_ ;\-#,##0.00\ "/>
    <numFmt numFmtId="175" formatCode="_-* #,##0\ _z_ł_-;\-* #,##0\ _z_ł_-;_-* &quot;- &quot;_z_ł_-;_-@_-"/>
    <numFmt numFmtId="176" formatCode="_-* #,##0.00\ _z_ł_-;\-* #,##0.00\ _z_ł_-;_-* \-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_-* #,##0.0\ _z_ł_-;\-* #,##0.0\ _z_ł_-;_-* &quot;-&quot;?\ _z_ł_-;_-@_-"/>
  </numFmts>
  <fonts count="73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sz val="9"/>
      <color indexed="36"/>
      <name val="Arial"/>
      <family val="2"/>
    </font>
    <font>
      <sz val="10"/>
      <color indexed="36"/>
      <name val="Arial"/>
      <family val="2"/>
    </font>
    <font>
      <sz val="12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b/>
      <sz val="12"/>
      <color indexed="36"/>
      <name val="Arial"/>
      <family val="2"/>
    </font>
    <font>
      <i/>
      <sz val="9"/>
      <color indexed="36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7030A0"/>
      <name val="Times New Roman"/>
      <family val="1"/>
    </font>
    <font>
      <b/>
      <sz val="9"/>
      <color rgb="FF7030A0"/>
      <name val="Times New Roman"/>
      <family val="1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sz val="12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i/>
      <sz val="9"/>
      <color rgb="FF7030A0"/>
      <name val="Times New Roman"/>
      <family val="1"/>
    </font>
    <font>
      <u val="single"/>
      <sz val="9"/>
      <color rgb="FF7030A0"/>
      <name val="Times New Roman"/>
      <family val="1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169" fontId="60" fillId="0" borderId="11" xfId="52" applyNumberFormat="1" applyFont="1" applyFill="1" applyBorder="1" applyAlignment="1">
      <alignment horizontal="right" vertical="center" wrapText="1"/>
    </xf>
    <xf numFmtId="3" fontId="60" fillId="0" borderId="11" xfId="0" applyNumberFormat="1" applyFont="1" applyFill="1" applyBorder="1" applyAlignment="1">
      <alignment horizontal="right" vertical="center" wrapText="1"/>
    </xf>
    <xf numFmtId="4" fontId="60" fillId="0" borderId="11" xfId="0" applyNumberFormat="1" applyFont="1" applyFill="1" applyBorder="1" applyAlignment="1">
      <alignment horizontal="right" vertical="center" wrapText="1"/>
    </xf>
    <xf numFmtId="170" fontId="60" fillId="0" borderId="12" xfId="52" applyNumberFormat="1" applyFont="1" applyFill="1" applyBorder="1" applyAlignment="1">
      <alignment horizontal="right" vertical="center" wrapText="1"/>
    </xf>
    <xf numFmtId="3" fontId="61" fillId="0" borderId="0" xfId="0" applyNumberFormat="1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3" fontId="61" fillId="0" borderId="0" xfId="0" applyNumberFormat="1" applyFont="1" applyFill="1" applyAlignment="1">
      <alignment vertical="center"/>
    </xf>
    <xf numFmtId="170" fontId="60" fillId="0" borderId="13" xfId="52" applyNumberFormat="1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3" fontId="64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3" fontId="59" fillId="0" borderId="14" xfId="0" applyNumberFormat="1" applyFont="1" applyFill="1" applyBorder="1" applyAlignment="1">
      <alignment horizontal="right" vertical="center" wrapText="1"/>
    </xf>
    <xf numFmtId="4" fontId="59" fillId="0" borderId="14" xfId="0" applyNumberFormat="1" applyFont="1" applyFill="1" applyBorder="1" applyAlignment="1">
      <alignment horizontal="right" vertical="center" wrapText="1"/>
    </xf>
    <xf numFmtId="169" fontId="59" fillId="0" borderId="14" xfId="52" applyNumberFormat="1" applyFont="1" applyFill="1" applyBorder="1" applyAlignment="1">
      <alignment horizontal="right" vertical="center" wrapText="1"/>
    </xf>
    <xf numFmtId="170" fontId="59" fillId="0" borderId="13" xfId="52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Alignment="1">
      <alignment vertical="center"/>
    </xf>
    <xf numFmtId="170" fontId="59" fillId="0" borderId="15" xfId="52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Alignment="1">
      <alignment vertical="center"/>
    </xf>
    <xf numFmtId="41" fontId="59" fillId="0" borderId="14" xfId="0" applyNumberFormat="1" applyFont="1" applyFill="1" applyBorder="1" applyAlignment="1">
      <alignment horizontal="right" vertical="center" wrapText="1"/>
    </xf>
    <xf numFmtId="43" fontId="59" fillId="0" borderId="14" xfId="0" applyNumberFormat="1" applyFont="1" applyFill="1" applyBorder="1" applyAlignment="1">
      <alignment horizontal="right" vertical="center" wrapText="1"/>
    </xf>
    <xf numFmtId="4" fontId="59" fillId="0" borderId="11" xfId="0" applyNumberFormat="1" applyFont="1" applyFill="1" applyBorder="1" applyAlignment="1">
      <alignment horizontal="right" vertical="center" wrapText="1"/>
    </xf>
    <xf numFmtId="170" fontId="59" fillId="0" borderId="12" xfId="52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14" xfId="0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68" fontId="59" fillId="0" borderId="0" xfId="52" applyNumberFormat="1" applyFont="1" applyFill="1" applyBorder="1" applyAlignment="1">
      <alignment horizontal="center" vertical="center" wrapText="1"/>
    </xf>
    <xf numFmtId="3" fontId="60" fillId="0" borderId="11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3" fontId="59" fillId="0" borderId="0" xfId="0" applyNumberFormat="1" applyFont="1" applyFill="1" applyBorder="1" applyAlignment="1">
      <alignment horizontal="right" vertical="top" wrapText="1"/>
    </xf>
    <xf numFmtId="4" fontId="59" fillId="0" borderId="0" xfId="0" applyNumberFormat="1" applyFont="1" applyFill="1" applyBorder="1" applyAlignment="1">
      <alignment horizontal="right" vertical="top" wrapText="1"/>
    </xf>
    <xf numFmtId="169" fontId="59" fillId="0" borderId="0" xfId="52" applyNumberFormat="1" applyFont="1" applyFill="1" applyBorder="1" applyAlignment="1">
      <alignment horizontal="right" wrapText="1"/>
    </xf>
    <xf numFmtId="170" fontId="59" fillId="0" borderId="0" xfId="52" applyNumberFormat="1" applyFont="1" applyFill="1" applyBorder="1" applyAlignment="1">
      <alignment horizontal="right" vertical="top" wrapText="1"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9" fillId="0" borderId="0" xfId="0" applyFont="1" applyFill="1" applyBorder="1" applyAlignment="1">
      <alignment wrapText="1"/>
    </xf>
    <xf numFmtId="3" fontId="59" fillId="0" borderId="0" xfId="0" applyNumberFormat="1" applyFont="1" applyFill="1" applyBorder="1" applyAlignment="1">
      <alignment horizontal="right" wrapText="1"/>
    </xf>
    <xf numFmtId="4" fontId="59" fillId="0" borderId="0" xfId="0" applyNumberFormat="1" applyFont="1" applyFill="1" applyBorder="1" applyAlignment="1">
      <alignment horizontal="right" wrapText="1"/>
    </xf>
    <xf numFmtId="170" fontId="59" fillId="0" borderId="0" xfId="52" applyNumberFormat="1" applyFont="1" applyFill="1" applyBorder="1" applyAlignment="1">
      <alignment horizontal="right" wrapText="1"/>
    </xf>
    <xf numFmtId="169" fontId="59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169" fontId="3" fillId="0" borderId="11" xfId="52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70" fontId="3" fillId="0" borderId="12" xfId="52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69" fontId="2" fillId="0" borderId="14" xfId="52" applyNumberFormat="1" applyFont="1" applyFill="1" applyBorder="1" applyAlignment="1">
      <alignment horizontal="right" vertical="center" wrapText="1"/>
    </xf>
    <xf numFmtId="170" fontId="2" fillId="0" borderId="13" xfId="52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69" fontId="2" fillId="0" borderId="18" xfId="52" applyNumberFormat="1" applyFont="1" applyFill="1" applyBorder="1" applyAlignment="1">
      <alignment horizontal="right" vertical="center" wrapText="1"/>
    </xf>
    <xf numFmtId="170" fontId="2" fillId="0" borderId="15" xfId="5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vertical="center" wrapText="1"/>
    </xf>
    <xf numFmtId="41" fontId="3" fillId="0" borderId="18" xfId="0" applyNumberFormat="1" applyFont="1" applyFill="1" applyBorder="1" applyAlignment="1">
      <alignment horizontal="right" vertical="center" wrapText="1"/>
    </xf>
    <xf numFmtId="43" fontId="3" fillId="0" borderId="18" xfId="0" applyNumberFormat="1" applyFont="1" applyFill="1" applyBorder="1" applyAlignment="1">
      <alignment horizontal="right" vertical="center" wrapText="1"/>
    </xf>
    <xf numFmtId="169" fontId="3" fillId="0" borderId="18" xfId="52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center" wrapText="1"/>
    </xf>
    <xf numFmtId="41" fontId="2" fillId="0" borderId="14" xfId="0" applyNumberFormat="1" applyFont="1" applyFill="1" applyBorder="1" applyAlignment="1">
      <alignment horizontal="right" vertical="center" wrapText="1"/>
    </xf>
    <xf numFmtId="43" fontId="2" fillId="0" borderId="14" xfId="0" applyNumberFormat="1" applyFont="1" applyFill="1" applyBorder="1" applyAlignment="1">
      <alignment horizontal="right" vertical="center" wrapText="1"/>
    </xf>
    <xf numFmtId="169" fontId="3" fillId="0" borderId="14" xfId="52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 wrapText="1"/>
    </xf>
    <xf numFmtId="41" fontId="2" fillId="0" borderId="18" xfId="0" applyNumberFormat="1" applyFont="1" applyFill="1" applyBorder="1" applyAlignment="1">
      <alignment horizontal="right" vertical="center" wrapText="1"/>
    </xf>
    <xf numFmtId="43" fontId="2" fillId="0" borderId="18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vertical="center" wrapText="1"/>
    </xf>
    <xf numFmtId="41" fontId="3" fillId="0" borderId="11" xfId="0" applyNumberFormat="1" applyFont="1" applyFill="1" applyBorder="1" applyAlignment="1">
      <alignment horizontal="right" vertical="center" wrapText="1"/>
    </xf>
    <xf numFmtId="43" fontId="3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70" fontId="2" fillId="0" borderId="12" xfId="52" applyNumberFormat="1" applyFont="1" applyFill="1" applyBorder="1" applyAlignment="1">
      <alignment horizontal="right" vertical="center" wrapText="1"/>
    </xf>
    <xf numFmtId="41" fontId="3" fillId="0" borderId="14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3" fontId="3" fillId="0" borderId="2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60" fillId="0" borderId="16" xfId="0" applyFont="1" applyFill="1" applyBorder="1" applyAlignment="1">
      <alignment horizontal="center" vertical="center" wrapText="1"/>
    </xf>
    <xf numFmtId="3" fontId="59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70" fontId="3" fillId="0" borderId="13" xfId="52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70" fontId="3" fillId="0" borderId="11" xfId="52" applyNumberFormat="1" applyFont="1" applyFill="1" applyBorder="1" applyAlignment="1">
      <alignment horizontal="right" vertical="center" wrapText="1"/>
    </xf>
    <xf numFmtId="178" fontId="3" fillId="0" borderId="11" xfId="0" applyNumberFormat="1" applyFont="1" applyFill="1" applyBorder="1" applyAlignment="1">
      <alignment horizontal="right" vertical="center" wrapText="1"/>
    </xf>
    <xf numFmtId="0" fontId="69" fillId="0" borderId="0" xfId="0" applyFont="1" applyFill="1" applyAlignment="1">
      <alignment vertical="center"/>
    </xf>
    <xf numFmtId="4" fontId="69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center" vertical="center" wrapText="1"/>
    </xf>
    <xf numFmtId="3" fontId="71" fillId="0" borderId="14" xfId="0" applyNumberFormat="1" applyFont="1" applyFill="1" applyBorder="1" applyAlignment="1">
      <alignment horizontal="center" vertical="center" wrapText="1"/>
    </xf>
    <xf numFmtId="41" fontId="72" fillId="0" borderId="14" xfId="0" applyNumberFormat="1" applyFont="1" applyFill="1" applyBorder="1" applyAlignment="1">
      <alignment horizontal="right" vertical="center" wrapText="1"/>
    </xf>
    <xf numFmtId="169" fontId="72" fillId="0" borderId="14" xfId="52" applyNumberFormat="1" applyFont="1" applyFill="1" applyBorder="1" applyAlignment="1">
      <alignment horizontal="right" vertical="center" wrapText="1"/>
    </xf>
    <xf numFmtId="3" fontId="72" fillId="0" borderId="14" xfId="0" applyNumberFormat="1" applyFont="1" applyFill="1" applyBorder="1" applyAlignment="1">
      <alignment horizontal="right" vertical="center" wrapText="1"/>
    </xf>
    <xf numFmtId="4" fontId="72" fillId="0" borderId="14" xfId="0" applyNumberFormat="1" applyFont="1" applyFill="1" applyBorder="1" applyAlignment="1">
      <alignment horizontal="right" vertical="center" wrapText="1"/>
    </xf>
    <xf numFmtId="170" fontId="72" fillId="0" borderId="13" xfId="52" applyNumberFormat="1" applyFont="1" applyFill="1" applyBorder="1" applyAlignment="1">
      <alignment horizontal="right" vertical="center" wrapText="1"/>
    </xf>
    <xf numFmtId="169" fontId="2" fillId="0" borderId="11" xfId="52" applyNumberFormat="1" applyFont="1" applyFill="1" applyBorder="1" applyAlignment="1">
      <alignment horizontal="right" vertical="center" wrapText="1"/>
    </xf>
    <xf numFmtId="170" fontId="3" fillId="0" borderId="15" xfId="52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vertical="center" wrapText="1"/>
    </xf>
    <xf numFmtId="41" fontId="2" fillId="0" borderId="11" xfId="0" applyNumberFormat="1" applyFont="1" applyFill="1" applyBorder="1" applyAlignment="1">
      <alignment horizontal="right" vertical="center" wrapText="1"/>
    </xf>
    <xf numFmtId="43" fontId="2" fillId="0" borderId="11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1" xfId="42" applyNumberFormat="1" applyFont="1" applyFill="1" applyBorder="1" applyAlignment="1">
      <alignment horizontal="right" vertical="center" wrapText="1"/>
    </xf>
    <xf numFmtId="4" fontId="3" fillId="0" borderId="11" xfId="42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vertical="center" wrapText="1"/>
    </xf>
    <xf numFmtId="4" fontId="2" fillId="0" borderId="14" xfId="4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4" fontId="2" fillId="0" borderId="14" xfId="42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179" fontId="3" fillId="0" borderId="12" xfId="52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>
      <alignment vertical="center" wrapText="1"/>
    </xf>
    <xf numFmtId="43" fontId="3" fillId="0" borderId="14" xfId="0" applyNumberFormat="1" applyFont="1" applyFill="1" applyBorder="1" applyAlignment="1">
      <alignment horizontal="right" vertical="center" wrapText="1"/>
    </xf>
    <xf numFmtId="43" fontId="3" fillId="0" borderId="13" xfId="52" applyNumberFormat="1" applyFont="1" applyFill="1" applyBorder="1" applyAlignment="1">
      <alignment horizontal="right" vertical="center" wrapText="1"/>
    </xf>
    <xf numFmtId="43" fontId="72" fillId="0" borderId="13" xfId="52" applyNumberFormat="1" applyFont="1" applyFill="1" applyBorder="1" applyAlignment="1">
      <alignment horizontal="right" vertical="center" wrapText="1"/>
    </xf>
    <xf numFmtId="41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top" wrapText="1"/>
    </xf>
    <xf numFmtId="41" fontId="2" fillId="0" borderId="16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70" fontId="2" fillId="0" borderId="33" xfId="52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1" fillId="0" borderId="3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169" fontId="71" fillId="0" borderId="14" xfId="52" applyNumberFormat="1" applyFont="1" applyFill="1" applyBorder="1" applyAlignment="1">
      <alignment horizontal="right" vertical="center" wrapText="1"/>
    </xf>
    <xf numFmtId="3" fontId="71" fillId="0" borderId="14" xfId="0" applyNumberFormat="1" applyFont="1" applyFill="1" applyBorder="1" applyAlignment="1">
      <alignment horizontal="right" vertical="center" wrapText="1"/>
    </xf>
    <xf numFmtId="4" fontId="71" fillId="0" borderId="14" xfId="0" applyNumberFormat="1" applyFont="1" applyFill="1" applyBorder="1" applyAlignment="1">
      <alignment horizontal="right" vertical="center" wrapText="1"/>
    </xf>
    <xf numFmtId="170" fontId="71" fillId="0" borderId="13" xfId="52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169" fontId="2" fillId="0" borderId="12" xfId="52" applyNumberFormat="1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vertical="center" wrapText="1"/>
    </xf>
    <xf numFmtId="41" fontId="2" fillId="6" borderId="14" xfId="0" applyNumberFormat="1" applyFont="1" applyFill="1" applyBorder="1" applyAlignment="1">
      <alignment horizontal="right" vertical="center" wrapText="1"/>
    </xf>
    <xf numFmtId="43" fontId="2" fillId="6" borderId="14" xfId="0" applyNumberFormat="1" applyFont="1" applyFill="1" applyBorder="1" applyAlignment="1">
      <alignment horizontal="right" vertical="center" wrapText="1"/>
    </xf>
    <xf numFmtId="169" fontId="2" fillId="6" borderId="14" xfId="52" applyNumberFormat="1" applyFont="1" applyFill="1" applyBorder="1" applyAlignment="1">
      <alignment horizontal="right" vertical="center" wrapText="1"/>
    </xf>
    <xf numFmtId="3" fontId="2" fillId="6" borderId="14" xfId="0" applyNumberFormat="1" applyFont="1" applyFill="1" applyBorder="1" applyAlignment="1">
      <alignment horizontal="right" vertical="center" wrapText="1"/>
    </xf>
    <xf numFmtId="4" fontId="2" fillId="6" borderId="14" xfId="0" applyNumberFormat="1" applyFont="1" applyFill="1" applyBorder="1" applyAlignment="1">
      <alignment horizontal="right" vertical="center" wrapText="1"/>
    </xf>
    <xf numFmtId="170" fontId="2" fillId="6" borderId="13" xfId="52" applyNumberFormat="1" applyFont="1" applyFill="1" applyBorder="1" applyAlignment="1">
      <alignment horizontal="righ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3" fontId="3" fillId="6" borderId="14" xfId="0" applyNumberFormat="1" applyFont="1" applyFill="1" applyBorder="1" applyAlignment="1">
      <alignment horizontal="right" vertical="center" wrapText="1"/>
    </xf>
    <xf numFmtId="4" fontId="3" fillId="6" borderId="14" xfId="0" applyNumberFormat="1" applyFont="1" applyFill="1" applyBorder="1" applyAlignment="1">
      <alignment horizontal="right" vertical="center" wrapText="1"/>
    </xf>
    <xf numFmtId="169" fontId="3" fillId="6" borderId="14" xfId="52" applyNumberFormat="1" applyFont="1" applyFill="1" applyBorder="1" applyAlignment="1">
      <alignment horizontal="right" vertical="center" wrapText="1"/>
    </xf>
    <xf numFmtId="170" fontId="3" fillId="6" borderId="13" xfId="52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vertical="center" wrapText="1"/>
    </xf>
    <xf numFmtId="43" fontId="3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41" fontId="3" fillId="0" borderId="32" xfId="0" applyNumberFormat="1" applyFont="1" applyFill="1" applyBorder="1" applyAlignment="1">
      <alignment horizontal="right" vertical="center" wrapText="1"/>
    </xf>
    <xf numFmtId="170" fontId="3" fillId="0" borderId="33" xfId="52" applyNumberFormat="1" applyFont="1" applyFill="1" applyBorder="1" applyAlignment="1">
      <alignment horizontal="right" vertical="center" wrapText="1"/>
    </xf>
    <xf numFmtId="41" fontId="2" fillId="0" borderId="25" xfId="0" applyNumberFormat="1" applyFont="1" applyFill="1" applyBorder="1" applyAlignment="1">
      <alignment horizontal="right" vertical="center" wrapText="1"/>
    </xf>
    <xf numFmtId="43" fontId="2" fillId="0" borderId="16" xfId="0" applyNumberFormat="1" applyFont="1" applyFill="1" applyBorder="1" applyAlignment="1">
      <alignment horizontal="right" vertical="center" wrapText="1"/>
    </xf>
    <xf numFmtId="170" fontId="2" fillId="0" borderId="32" xfId="52" applyNumberFormat="1" applyFont="1" applyFill="1" applyBorder="1" applyAlignment="1">
      <alignment horizontal="right" vertical="center" wrapText="1"/>
    </xf>
    <xf numFmtId="170" fontId="2" fillId="0" borderId="18" xfId="52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175" fontId="2" fillId="0" borderId="38" xfId="0" applyNumberFormat="1" applyFont="1" applyFill="1" applyBorder="1" applyAlignment="1">
      <alignment horizontal="right" vertical="center" wrapText="1"/>
    </xf>
    <xf numFmtId="176" fontId="2" fillId="0" borderId="38" xfId="0" applyNumberFormat="1" applyFont="1" applyFill="1" applyBorder="1" applyAlignment="1">
      <alignment horizontal="right" vertical="center" wrapText="1"/>
    </xf>
    <xf numFmtId="169" fontId="2" fillId="0" borderId="38" xfId="52" applyNumberFormat="1" applyFont="1" applyFill="1" applyBorder="1" applyAlignment="1" applyProtection="1">
      <alignment horizontal="right" vertical="center" wrapText="1"/>
      <protection/>
    </xf>
    <xf numFmtId="3" fontId="2" fillId="0" borderId="38" xfId="0" applyNumberFormat="1" applyFont="1" applyFill="1" applyBorder="1" applyAlignment="1">
      <alignment vertical="center" wrapText="1"/>
    </xf>
    <xf numFmtId="43" fontId="2" fillId="0" borderId="38" xfId="0" applyNumberFormat="1" applyFont="1" applyFill="1" applyBorder="1" applyAlignment="1">
      <alignment horizontal="right" vertical="center" wrapText="1"/>
    </xf>
    <xf numFmtId="170" fontId="2" fillId="0" borderId="39" xfId="52" applyNumberFormat="1" applyFont="1" applyFill="1" applyBorder="1" applyAlignment="1" applyProtection="1">
      <alignment horizontal="right" vertical="center" wrapText="1"/>
      <protection/>
    </xf>
    <xf numFmtId="3" fontId="2" fillId="0" borderId="38" xfId="0" applyNumberFormat="1" applyFont="1" applyFill="1" applyBorder="1" applyAlignment="1">
      <alignment horizontal="right" vertical="center" wrapText="1"/>
    </xf>
    <xf numFmtId="49" fontId="4" fillId="0" borderId="40" xfId="0" applyNumberFormat="1" applyFont="1" applyFill="1" applyBorder="1" applyAlignment="1">
      <alignment vertical="center" wrapText="1"/>
    </xf>
    <xf numFmtId="175" fontId="2" fillId="0" borderId="41" xfId="0" applyNumberFormat="1" applyFont="1" applyFill="1" applyBorder="1" applyAlignment="1">
      <alignment horizontal="right" vertical="center" wrapText="1"/>
    </xf>
    <xf numFmtId="176" fontId="2" fillId="0" borderId="41" xfId="0" applyNumberFormat="1" applyFont="1" applyFill="1" applyBorder="1" applyAlignment="1">
      <alignment horizontal="right" vertical="center" wrapText="1"/>
    </xf>
    <xf numFmtId="169" fontId="2" fillId="0" borderId="41" xfId="52" applyNumberFormat="1" applyFont="1" applyFill="1" applyBorder="1" applyAlignment="1" applyProtection="1">
      <alignment horizontal="right" vertical="center" wrapText="1"/>
      <protection/>
    </xf>
    <xf numFmtId="3" fontId="2" fillId="0" borderId="41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43" fontId="2" fillId="0" borderId="30" xfId="0" applyNumberFormat="1" applyFont="1" applyFill="1" applyBorder="1" applyAlignment="1">
      <alignment horizontal="right" vertical="center" wrapText="1"/>
    </xf>
    <xf numFmtId="170" fontId="2" fillId="0" borderId="19" xfId="52" applyNumberFormat="1" applyFont="1" applyFill="1" applyBorder="1" applyAlignment="1" applyProtection="1">
      <alignment horizontal="right" vertical="center" wrapText="1"/>
      <protection/>
    </xf>
    <xf numFmtId="49" fontId="4" fillId="0" borderId="37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vertical="center" wrapText="1"/>
    </xf>
    <xf numFmtId="175" fontId="2" fillId="0" borderId="45" xfId="0" applyNumberFormat="1" applyFont="1" applyFill="1" applyBorder="1" applyAlignment="1">
      <alignment horizontal="right" vertical="center" wrapText="1"/>
    </xf>
    <xf numFmtId="176" fontId="2" fillId="0" borderId="45" xfId="0" applyNumberFormat="1" applyFont="1" applyFill="1" applyBorder="1" applyAlignment="1">
      <alignment horizontal="right" vertical="center" wrapText="1"/>
    </xf>
    <xf numFmtId="169" fontId="2" fillId="0" borderId="45" xfId="52" applyNumberFormat="1" applyFont="1" applyFill="1" applyBorder="1" applyAlignment="1" applyProtection="1">
      <alignment horizontal="right" vertical="center" wrapText="1"/>
      <protection/>
    </xf>
    <xf numFmtId="3" fontId="2" fillId="0" borderId="45" xfId="0" applyNumberFormat="1" applyFont="1" applyFill="1" applyBorder="1" applyAlignment="1">
      <alignment vertical="center" wrapText="1"/>
    </xf>
    <xf numFmtId="3" fontId="2" fillId="0" borderId="46" xfId="0" applyNumberFormat="1" applyFont="1" applyFill="1" applyBorder="1" applyAlignment="1">
      <alignment vertical="center" wrapText="1"/>
    </xf>
    <xf numFmtId="43" fontId="2" fillId="0" borderId="31" xfId="0" applyNumberFormat="1" applyFont="1" applyFill="1" applyBorder="1" applyAlignment="1">
      <alignment horizontal="right" vertical="center" wrapText="1"/>
    </xf>
    <xf numFmtId="170" fontId="2" fillId="0" borderId="47" xfId="52" applyNumberFormat="1" applyFont="1" applyFill="1" applyBorder="1" applyAlignment="1" applyProtection="1">
      <alignment horizontal="right" vertical="center" wrapText="1"/>
      <protection/>
    </xf>
    <xf numFmtId="170" fontId="3" fillId="0" borderId="48" xfId="52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3" fontId="69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justify" vertical="center" wrapText="1"/>
    </xf>
    <xf numFmtId="0" fontId="3" fillId="6" borderId="14" xfId="0" applyFont="1" applyFill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justify" vertical="center" wrapText="1"/>
    </xf>
    <xf numFmtId="3" fontId="3" fillId="6" borderId="18" xfId="0" applyNumberFormat="1" applyFont="1" applyFill="1" applyBorder="1" applyAlignment="1">
      <alignment horizontal="right" vertical="center" wrapText="1"/>
    </xf>
    <xf numFmtId="4" fontId="3" fillId="6" borderId="18" xfId="0" applyNumberFormat="1" applyFont="1" applyFill="1" applyBorder="1" applyAlignment="1">
      <alignment horizontal="right" vertical="center" wrapText="1"/>
    </xf>
    <xf numFmtId="169" fontId="3" fillId="6" borderId="18" xfId="52" applyNumberFormat="1" applyFont="1" applyFill="1" applyBorder="1" applyAlignment="1">
      <alignment horizontal="right" vertical="center" wrapText="1"/>
    </xf>
    <xf numFmtId="170" fontId="3" fillId="6" borderId="15" xfId="52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justify" wrapText="1"/>
    </xf>
    <xf numFmtId="0" fontId="3" fillId="0" borderId="49" xfId="0" applyFont="1" applyFill="1" applyBorder="1" applyAlignment="1">
      <alignment horizontal="center" vertical="center" wrapText="1"/>
    </xf>
    <xf numFmtId="3" fontId="3" fillId="0" borderId="5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41" fontId="3" fillId="0" borderId="49" xfId="0" applyNumberFormat="1" applyFont="1" applyFill="1" applyBorder="1" applyAlignment="1">
      <alignment horizontal="right" vertical="center" wrapText="1"/>
    </xf>
    <xf numFmtId="43" fontId="3" fillId="0" borderId="32" xfId="0" applyNumberFormat="1" applyFont="1" applyFill="1" applyBorder="1" applyAlignment="1">
      <alignment horizontal="right" vertical="center" wrapText="1"/>
    </xf>
    <xf numFmtId="169" fontId="3" fillId="0" borderId="32" xfId="52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horizontal="right" vertical="center" wrapText="1"/>
    </xf>
    <xf numFmtId="0" fontId="60" fillId="0" borderId="24" xfId="0" applyFont="1" applyFill="1" applyBorder="1" applyAlignment="1">
      <alignment horizontal="center" vertical="center" wrapText="1"/>
    </xf>
    <xf numFmtId="41" fontId="60" fillId="0" borderId="11" xfId="0" applyNumberFormat="1" applyFont="1" applyFill="1" applyBorder="1" applyAlignment="1">
      <alignment horizontal="right" vertical="center" wrapText="1"/>
    </xf>
    <xf numFmtId="43" fontId="60" fillId="0" borderId="11" xfId="0" applyNumberFormat="1" applyFont="1" applyFill="1" applyBorder="1" applyAlignment="1">
      <alignment horizontal="right" vertical="center" wrapText="1"/>
    </xf>
    <xf numFmtId="0" fontId="3" fillId="0" borderId="52" xfId="0" applyFont="1" applyFill="1" applyBorder="1" applyAlignment="1">
      <alignment horizontal="center" vertical="center" wrapText="1"/>
    </xf>
    <xf numFmtId="170" fontId="3" fillId="0" borderId="32" xfId="52" applyNumberFormat="1" applyFont="1" applyFill="1" applyBorder="1" applyAlignment="1">
      <alignment horizontal="right" vertical="center" wrapText="1"/>
    </xf>
    <xf numFmtId="170" fontId="3" fillId="0" borderId="18" xfId="52" applyNumberFormat="1" applyFont="1" applyFill="1" applyBorder="1" applyAlignment="1">
      <alignment horizontal="right" vertical="center" wrapText="1"/>
    </xf>
    <xf numFmtId="170" fontId="3" fillId="0" borderId="14" xfId="52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top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170" fontId="3" fillId="0" borderId="13" xfId="52" applyNumberFormat="1" applyFont="1" applyFill="1" applyBorder="1" applyAlignment="1">
      <alignment horizontal="center" vertical="center" wrapText="1"/>
    </xf>
    <xf numFmtId="170" fontId="3" fillId="0" borderId="15" xfId="52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9"/>
  <sheetViews>
    <sheetView tabSelected="1" zoomScaleSheetLayoutView="100" zoomScalePageLayoutView="24" workbookViewId="0" topLeftCell="A4">
      <pane ySplit="4" topLeftCell="A297" activePane="bottomLeft" state="frozen"/>
      <selection pane="topLeft" activeCell="A4" sqref="A4"/>
      <selection pane="bottomLeft" activeCell="G190" sqref="G190"/>
    </sheetView>
  </sheetViews>
  <sheetFormatPr defaultColWidth="9.140625" defaultRowHeight="12.75"/>
  <cols>
    <col min="1" max="1" width="5.421875" style="338" customWidth="1"/>
    <col min="2" max="2" width="5.140625" style="2" customWidth="1"/>
    <col min="3" max="3" width="8.28125" style="2" customWidth="1"/>
    <col min="4" max="4" width="45.8515625" style="1" customWidth="1"/>
    <col min="5" max="5" width="16.00390625" style="1" customWidth="1"/>
    <col min="6" max="6" width="15.421875" style="1" customWidth="1"/>
    <col min="7" max="7" width="13.8515625" style="1" customWidth="1"/>
    <col min="8" max="8" width="7.421875" style="1" customWidth="1"/>
    <col min="9" max="9" width="15.00390625" style="3" customWidth="1"/>
    <col min="10" max="10" width="16.57421875" style="3" customWidth="1"/>
    <col min="11" max="11" width="14.57421875" style="1" customWidth="1"/>
    <col min="12" max="12" width="9.140625" style="1" customWidth="1"/>
    <col min="13" max="15" width="3.57421875" style="56" customWidth="1"/>
    <col min="16" max="17" width="12.7109375" style="6" bestFit="1" customWidth="1"/>
    <col min="18" max="18" width="16.00390625" style="6" bestFit="1" customWidth="1"/>
    <col min="19" max="16384" width="9.140625" style="6" customWidth="1"/>
  </cols>
  <sheetData>
    <row r="1" spans="1:29" ht="12.75">
      <c r="A1" s="329" t="s">
        <v>34</v>
      </c>
      <c r="B1" s="85"/>
      <c r="C1" s="85"/>
      <c r="D1" s="84"/>
      <c r="E1" s="84"/>
      <c r="F1" s="84"/>
      <c r="G1" s="84"/>
      <c r="H1" s="84"/>
      <c r="I1" s="86"/>
      <c r="J1" s="86"/>
      <c r="K1" s="84" t="s">
        <v>322</v>
      </c>
      <c r="L1" s="8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3.5" thickBot="1">
      <c r="A2" s="329"/>
      <c r="B2" s="85"/>
      <c r="C2" s="85"/>
      <c r="D2" s="84"/>
      <c r="E2" s="84"/>
      <c r="F2" s="84"/>
      <c r="G2" s="86"/>
      <c r="H2" s="84"/>
      <c r="I2" s="86"/>
      <c r="J2" s="86"/>
      <c r="K2" s="84"/>
      <c r="L2" s="8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4.5" customHeight="1" thickBot="1">
      <c r="A3" s="347" t="s">
        <v>167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1.25" customHeight="1" thickBot="1">
      <c r="A4" s="243"/>
      <c r="B4" s="87"/>
      <c r="C4" s="87"/>
      <c r="D4" s="87"/>
      <c r="E4" s="87"/>
      <c r="F4" s="87"/>
      <c r="G4" s="87"/>
      <c r="H4" s="87"/>
      <c r="I4" s="87"/>
      <c r="J4" s="88"/>
      <c r="K4" s="87"/>
      <c r="L4" s="89" t="s">
        <v>168</v>
      </c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8" customFormat="1" ht="19.5" customHeight="1">
      <c r="A5" s="350" t="s">
        <v>19</v>
      </c>
      <c r="B5" s="353" t="s">
        <v>20</v>
      </c>
      <c r="C5" s="356" t="s">
        <v>21</v>
      </c>
      <c r="D5" s="356" t="s">
        <v>22</v>
      </c>
      <c r="E5" s="359" t="s">
        <v>23</v>
      </c>
      <c r="F5" s="360"/>
      <c r="G5" s="360"/>
      <c r="H5" s="361"/>
      <c r="I5" s="359" t="s">
        <v>24</v>
      </c>
      <c r="J5" s="360"/>
      <c r="K5" s="360"/>
      <c r="L5" s="36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20.25" customHeight="1">
      <c r="A6" s="351"/>
      <c r="B6" s="354"/>
      <c r="C6" s="357"/>
      <c r="D6" s="357"/>
      <c r="E6" s="362" t="s">
        <v>25</v>
      </c>
      <c r="F6" s="362"/>
      <c r="G6" s="362" t="s">
        <v>26</v>
      </c>
      <c r="H6" s="362" t="s">
        <v>32</v>
      </c>
      <c r="I6" s="367" t="s">
        <v>25</v>
      </c>
      <c r="J6" s="367"/>
      <c r="K6" s="362" t="s">
        <v>26</v>
      </c>
      <c r="L6" s="364" t="s">
        <v>33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24" customHeight="1" thickBot="1">
      <c r="A7" s="352"/>
      <c r="B7" s="355"/>
      <c r="C7" s="358"/>
      <c r="D7" s="358"/>
      <c r="E7" s="91" t="s">
        <v>231</v>
      </c>
      <c r="F7" s="91" t="s">
        <v>323</v>
      </c>
      <c r="G7" s="363"/>
      <c r="H7" s="363"/>
      <c r="I7" s="92" t="s">
        <v>231</v>
      </c>
      <c r="J7" s="92" t="s">
        <v>323</v>
      </c>
      <c r="K7" s="363"/>
      <c r="L7" s="36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332">
        <v>1</v>
      </c>
      <c r="B8" s="93">
        <v>2</v>
      </c>
      <c r="C8" s="94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6">
        <v>9</v>
      </c>
      <c r="J8" s="96">
        <v>10</v>
      </c>
      <c r="K8" s="95">
        <v>11</v>
      </c>
      <c r="L8" s="97">
        <v>12</v>
      </c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9" customFormat="1" ht="15">
      <c r="A9" s="120"/>
      <c r="B9" s="63"/>
      <c r="C9" s="290"/>
      <c r="D9" s="65" t="s">
        <v>27</v>
      </c>
      <c r="E9" s="136">
        <f>SUM(E11,E313)</f>
        <v>32781990</v>
      </c>
      <c r="F9" s="136">
        <f>SUM(F11,F313)</f>
        <v>39806743</v>
      </c>
      <c r="G9" s="291">
        <f>SUM(G11,G313)</f>
        <v>39782619.25</v>
      </c>
      <c r="H9" s="67">
        <f>G9/F9*100</f>
        <v>99.9393978301616</v>
      </c>
      <c r="I9" s="66">
        <f>SUM(I11,I313)</f>
        <v>8586238</v>
      </c>
      <c r="J9" s="66">
        <f>SUM(J11,J313)</f>
        <v>10245382</v>
      </c>
      <c r="K9" s="68">
        <f>SUM(K11,K313)</f>
        <v>10066563.29</v>
      </c>
      <c r="L9" s="69">
        <f>K9/J9*100</f>
        <v>98.25464087137014</v>
      </c>
      <c r="M9" s="14"/>
      <c r="N9" s="15"/>
      <c r="O9" s="7"/>
      <c r="P9" s="16"/>
      <c r="Q9" s="16"/>
      <c r="R9" s="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5" s="19" customFormat="1" ht="9.75" customHeight="1">
      <c r="A10" s="120"/>
      <c r="B10" s="77"/>
      <c r="C10" s="78"/>
      <c r="D10" s="292"/>
      <c r="E10" s="193"/>
      <c r="F10" s="193"/>
      <c r="G10" s="156"/>
      <c r="H10" s="101"/>
      <c r="I10" s="193"/>
      <c r="J10" s="193"/>
      <c r="K10" s="156"/>
      <c r="L10" s="152"/>
      <c r="M10" s="20"/>
      <c r="N10" s="8"/>
      <c r="O10" s="20"/>
    </row>
    <row r="11" spans="1:15" s="19" customFormat="1" ht="15">
      <c r="A11" s="333"/>
      <c r="B11" s="228"/>
      <c r="C11" s="229"/>
      <c r="D11" s="293" t="s">
        <v>28</v>
      </c>
      <c r="E11" s="239">
        <f>SUM(E13,E311)</f>
        <v>10091800</v>
      </c>
      <c r="F11" s="239">
        <f>SUM(F13,F311)</f>
        <v>17055681</v>
      </c>
      <c r="G11" s="240">
        <f>SUM(G13,G311)</f>
        <v>17045819.07</v>
      </c>
      <c r="H11" s="241">
        <f>G11/F11*100</f>
        <v>99.94217803440391</v>
      </c>
      <c r="I11" s="239">
        <f>SUM(I13,I311)</f>
        <v>5558000</v>
      </c>
      <c r="J11" s="239">
        <f>SUM(J13,J311)</f>
        <v>6656218</v>
      </c>
      <c r="K11" s="240">
        <f>SUM(K13,K311)</f>
        <v>6548206.6899999995</v>
      </c>
      <c r="L11" s="242">
        <f>K11/J11*100</f>
        <v>98.37728707202798</v>
      </c>
      <c r="M11" s="8"/>
      <c r="N11" s="20"/>
      <c r="O11" s="20"/>
    </row>
    <row r="12" spans="1:15" s="19" customFormat="1" ht="15.75" customHeight="1">
      <c r="A12" s="334"/>
      <c r="B12" s="294"/>
      <c r="C12" s="295"/>
      <c r="D12" s="296"/>
      <c r="E12" s="297"/>
      <c r="F12" s="297"/>
      <c r="G12" s="298"/>
      <c r="H12" s="299"/>
      <c r="I12" s="297"/>
      <c r="J12" s="297"/>
      <c r="K12" s="298"/>
      <c r="L12" s="300"/>
      <c r="M12" s="8"/>
      <c r="N12" s="8"/>
      <c r="O12" s="8"/>
    </row>
    <row r="13" spans="1:15" s="19" customFormat="1" ht="15.75" customHeight="1">
      <c r="A13" s="331"/>
      <c r="B13" s="70"/>
      <c r="C13" s="71"/>
      <c r="D13" s="246" t="s">
        <v>35</v>
      </c>
      <c r="E13" s="133">
        <f>SUM(E15,E28,E32,E36,E53,E57,E103,E121,E133,E176,E186,E201,E215,E225,E254,E260,E45,E47,E51,E62,E78,E80,E205,E209,E183,E255)</f>
        <v>10091800</v>
      </c>
      <c r="F13" s="133">
        <f>SUM(F15,F28,F32,F36,F53,F57,F103,F121,F133,F176,F186,F201,F215,F225,F254,F260,F45,F47,F51,F62,F78,F80,F205,F209,F183,F255)</f>
        <v>17055681</v>
      </c>
      <c r="G13" s="134">
        <f>SUM(G15,G28,G32,G36,G53,G57,G103,G121,G133,G176,G186,G201,G215,G225,G254,G260,G45,G47,G51,G62,G78,G80,G205,G209,G183,G255)</f>
        <v>17045819.07</v>
      </c>
      <c r="H13" s="105">
        <f>G13/F13*100</f>
        <v>99.94217803440391</v>
      </c>
      <c r="I13" s="133">
        <f>SUM(I15,I28,I32,I36,I53,I57,I103,I121,I133,I176,I186,I201,I215,I225,I254,I260,I45,I47,I51,I62,I78,I80,I205,I209,I183,I255,I213)</f>
        <v>5396000</v>
      </c>
      <c r="J13" s="133">
        <f>SUM(J15,J28,J32,J36,J53,J57,J103,J121,J133,J176,J186,J201,J215,J225,J254,J260,J45,J47,J51,J62,J78,J80,J205,J209,J183,J255,J213)</f>
        <v>6465706</v>
      </c>
      <c r="K13" s="134">
        <f>SUM(K15,K28,K32,K36,K53,K57,K103,K121,K133,K176,K186,K201,K215,K225,K254,K260,K45,K47,K51,K62,K78,K80,K205,K209,K183,K255,K213)</f>
        <v>6357694.6899999995</v>
      </c>
      <c r="L13" s="135">
        <f>K13/J13*100</f>
        <v>98.32947384245432</v>
      </c>
      <c r="M13" s="8"/>
      <c r="N13" s="20"/>
      <c r="O13" s="8"/>
    </row>
    <row r="14" spans="1:15" s="19" customFormat="1" ht="12.75" customHeight="1">
      <c r="A14" s="328"/>
      <c r="B14" s="70"/>
      <c r="C14" s="71"/>
      <c r="D14" s="246"/>
      <c r="E14" s="133"/>
      <c r="F14" s="133"/>
      <c r="G14" s="133"/>
      <c r="H14" s="101"/>
      <c r="I14" s="133"/>
      <c r="J14" s="133"/>
      <c r="K14" s="134"/>
      <c r="L14" s="152"/>
      <c r="M14" s="8"/>
      <c r="N14" s="20"/>
      <c r="O14" s="8"/>
    </row>
    <row r="15" spans="1:15" s="25" customFormat="1" ht="66" customHeight="1">
      <c r="A15" s="120" t="s">
        <v>29</v>
      </c>
      <c r="B15" s="63">
        <v>630</v>
      </c>
      <c r="C15" s="64">
        <v>63095</v>
      </c>
      <c r="D15" s="65" t="s">
        <v>307</v>
      </c>
      <c r="E15" s="66"/>
      <c r="F15" s="66"/>
      <c r="G15" s="66"/>
      <c r="H15" s="67"/>
      <c r="I15" s="66">
        <v>170000</v>
      </c>
      <c r="J15" s="66">
        <f>SUM(J16:J27)</f>
        <v>159200</v>
      </c>
      <c r="K15" s="68">
        <f>SUM(K16:K27)</f>
        <v>159200</v>
      </c>
      <c r="L15" s="69">
        <f aca="true" t="shared" si="0" ref="L15:L25">K15/J15*100</f>
        <v>100</v>
      </c>
      <c r="M15" s="23"/>
      <c r="N15" s="24"/>
      <c r="O15" s="23"/>
    </row>
    <row r="16" spans="1:17" s="19" customFormat="1" ht="15">
      <c r="A16" s="331" t="s">
        <v>365</v>
      </c>
      <c r="B16" s="70"/>
      <c r="C16" s="71"/>
      <c r="D16" s="72" t="s">
        <v>37</v>
      </c>
      <c r="E16" s="73"/>
      <c r="F16" s="73"/>
      <c r="G16" s="74"/>
      <c r="H16" s="75"/>
      <c r="I16" s="73"/>
      <c r="J16" s="73">
        <v>10000</v>
      </c>
      <c r="K16" s="74">
        <v>10000</v>
      </c>
      <c r="L16" s="76">
        <f t="shared" si="0"/>
        <v>100</v>
      </c>
      <c r="M16" s="8"/>
      <c r="N16" s="8"/>
      <c r="O16" s="8"/>
      <c r="Q16" s="30"/>
    </row>
    <row r="17" spans="1:15" s="19" customFormat="1" ht="24">
      <c r="A17" s="331" t="s">
        <v>366</v>
      </c>
      <c r="B17" s="70"/>
      <c r="C17" s="71"/>
      <c r="D17" s="72" t="s">
        <v>38</v>
      </c>
      <c r="E17" s="73"/>
      <c r="F17" s="73"/>
      <c r="G17" s="74"/>
      <c r="H17" s="75"/>
      <c r="I17" s="73"/>
      <c r="J17" s="73">
        <v>50000</v>
      </c>
      <c r="K17" s="74">
        <v>50000</v>
      </c>
      <c r="L17" s="76">
        <f t="shared" si="0"/>
        <v>100</v>
      </c>
      <c r="M17" s="8"/>
      <c r="N17" s="8"/>
      <c r="O17" s="8"/>
    </row>
    <row r="18" spans="1:15" s="19" customFormat="1" ht="24">
      <c r="A18" s="331" t="s">
        <v>367</v>
      </c>
      <c r="B18" s="70"/>
      <c r="C18" s="71"/>
      <c r="D18" s="72" t="s">
        <v>39</v>
      </c>
      <c r="E18" s="73"/>
      <c r="F18" s="73"/>
      <c r="G18" s="74"/>
      <c r="H18" s="75"/>
      <c r="I18" s="73"/>
      <c r="J18" s="73">
        <v>10000</v>
      </c>
      <c r="K18" s="74">
        <v>10000</v>
      </c>
      <c r="L18" s="76">
        <f t="shared" si="0"/>
        <v>100</v>
      </c>
      <c r="M18" s="8"/>
      <c r="N18" s="8"/>
      <c r="O18" s="8"/>
    </row>
    <row r="19" spans="1:15" s="19" customFormat="1" ht="15">
      <c r="A19" s="331" t="s">
        <v>368</v>
      </c>
      <c r="B19" s="70"/>
      <c r="C19" s="71"/>
      <c r="D19" s="72" t="s">
        <v>40</v>
      </c>
      <c r="E19" s="73"/>
      <c r="F19" s="73"/>
      <c r="G19" s="74"/>
      <c r="H19" s="75"/>
      <c r="I19" s="73"/>
      <c r="J19" s="73">
        <v>10900</v>
      </c>
      <c r="K19" s="74">
        <v>10900</v>
      </c>
      <c r="L19" s="76">
        <f t="shared" si="0"/>
        <v>100</v>
      </c>
      <c r="M19" s="8"/>
      <c r="N19" s="8"/>
      <c r="O19" s="8"/>
    </row>
    <row r="20" spans="1:15" s="19" customFormat="1" ht="15">
      <c r="A20" s="331" t="s">
        <v>369</v>
      </c>
      <c r="B20" s="70"/>
      <c r="C20" s="71"/>
      <c r="D20" s="72" t="s">
        <v>41</v>
      </c>
      <c r="E20" s="73"/>
      <c r="F20" s="73"/>
      <c r="G20" s="74"/>
      <c r="H20" s="75"/>
      <c r="I20" s="73"/>
      <c r="J20" s="73">
        <v>10900</v>
      </c>
      <c r="K20" s="74">
        <v>10900</v>
      </c>
      <c r="L20" s="76">
        <f t="shared" si="0"/>
        <v>100</v>
      </c>
      <c r="M20" s="8"/>
      <c r="N20" s="8"/>
      <c r="O20" s="8"/>
    </row>
    <row r="21" spans="1:15" s="19" customFormat="1" ht="15">
      <c r="A21" s="331" t="s">
        <v>370</v>
      </c>
      <c r="B21" s="70"/>
      <c r="C21" s="71"/>
      <c r="D21" s="72" t="s">
        <v>232</v>
      </c>
      <c r="E21" s="73"/>
      <c r="F21" s="73"/>
      <c r="G21" s="74"/>
      <c r="H21" s="75"/>
      <c r="I21" s="73"/>
      <c r="J21" s="73">
        <v>2000</v>
      </c>
      <c r="K21" s="74">
        <v>2000</v>
      </c>
      <c r="L21" s="76">
        <f t="shared" si="0"/>
        <v>100</v>
      </c>
      <c r="M21" s="8"/>
      <c r="N21" s="8"/>
      <c r="O21" s="8"/>
    </row>
    <row r="22" spans="1:15" s="19" customFormat="1" ht="15">
      <c r="A22" s="331" t="s">
        <v>371</v>
      </c>
      <c r="B22" s="70"/>
      <c r="C22" s="71"/>
      <c r="D22" s="72" t="s">
        <v>151</v>
      </c>
      <c r="E22" s="73"/>
      <c r="F22" s="73"/>
      <c r="G22" s="74"/>
      <c r="H22" s="75"/>
      <c r="I22" s="73"/>
      <c r="J22" s="73">
        <v>2400</v>
      </c>
      <c r="K22" s="74">
        <v>2400</v>
      </c>
      <c r="L22" s="76">
        <f t="shared" si="0"/>
        <v>100</v>
      </c>
      <c r="M22" s="8"/>
      <c r="N22" s="8"/>
      <c r="O22" s="8"/>
    </row>
    <row r="23" spans="1:15" s="19" customFormat="1" ht="15">
      <c r="A23" s="331" t="s">
        <v>372</v>
      </c>
      <c r="B23" s="70"/>
      <c r="C23" s="71"/>
      <c r="D23" s="72" t="s">
        <v>43</v>
      </c>
      <c r="E23" s="73"/>
      <c r="F23" s="73"/>
      <c r="G23" s="74"/>
      <c r="H23" s="75"/>
      <c r="I23" s="73"/>
      <c r="J23" s="73">
        <v>10000</v>
      </c>
      <c r="K23" s="74">
        <v>10000</v>
      </c>
      <c r="L23" s="76">
        <f t="shared" si="0"/>
        <v>100</v>
      </c>
      <c r="M23" s="8"/>
      <c r="N23" s="8"/>
      <c r="O23" s="8"/>
    </row>
    <row r="24" spans="1:15" s="19" customFormat="1" ht="15">
      <c r="A24" s="331" t="s">
        <v>373</v>
      </c>
      <c r="B24" s="70"/>
      <c r="C24" s="71"/>
      <c r="D24" s="72" t="s">
        <v>42</v>
      </c>
      <c r="E24" s="73"/>
      <c r="F24" s="73"/>
      <c r="G24" s="74"/>
      <c r="H24" s="75"/>
      <c r="I24" s="73"/>
      <c r="J24" s="73">
        <v>28000</v>
      </c>
      <c r="K24" s="74">
        <v>28000</v>
      </c>
      <c r="L24" s="76">
        <f t="shared" si="0"/>
        <v>100</v>
      </c>
      <c r="M24" s="8"/>
      <c r="N24" s="8"/>
      <c r="O24" s="8"/>
    </row>
    <row r="25" spans="1:15" s="19" customFormat="1" ht="15">
      <c r="A25" s="331" t="s">
        <v>374</v>
      </c>
      <c r="B25" s="70"/>
      <c r="C25" s="71"/>
      <c r="D25" s="72" t="s">
        <v>44</v>
      </c>
      <c r="E25" s="73"/>
      <c r="F25" s="73"/>
      <c r="G25" s="74"/>
      <c r="H25" s="75"/>
      <c r="I25" s="73"/>
      <c r="J25" s="73">
        <v>25000</v>
      </c>
      <c r="K25" s="74">
        <v>25000</v>
      </c>
      <c r="L25" s="76">
        <f t="shared" si="0"/>
        <v>100</v>
      </c>
      <c r="M25" s="8"/>
      <c r="N25" s="8"/>
      <c r="O25" s="8"/>
    </row>
    <row r="26" spans="1:15" s="19" customFormat="1" ht="15">
      <c r="A26" s="331" t="s">
        <v>375</v>
      </c>
      <c r="B26" s="70"/>
      <c r="C26" s="71"/>
      <c r="D26" s="72" t="s">
        <v>45</v>
      </c>
      <c r="E26" s="73"/>
      <c r="F26" s="73"/>
      <c r="G26" s="74"/>
      <c r="H26" s="75"/>
      <c r="I26" s="73"/>
      <c r="J26" s="73"/>
      <c r="K26" s="74" t="s">
        <v>308</v>
      </c>
      <c r="L26" s="76" t="s">
        <v>309</v>
      </c>
      <c r="M26" s="8"/>
      <c r="N26" s="8"/>
      <c r="O26" s="8"/>
    </row>
    <row r="27" spans="1:15" s="19" customFormat="1" ht="108">
      <c r="A27" s="328"/>
      <c r="B27" s="77"/>
      <c r="C27" s="78"/>
      <c r="D27" s="79" t="s">
        <v>310</v>
      </c>
      <c r="E27" s="80"/>
      <c r="F27" s="80"/>
      <c r="G27" s="81"/>
      <c r="H27" s="82"/>
      <c r="I27" s="80"/>
      <c r="J27" s="80"/>
      <c r="K27" s="81"/>
      <c r="L27" s="83"/>
      <c r="M27" s="8"/>
      <c r="N27" s="32"/>
      <c r="O27" s="32"/>
    </row>
    <row r="28" spans="1:15" s="19" customFormat="1" ht="32.25" customHeight="1">
      <c r="A28" s="328" t="s">
        <v>30</v>
      </c>
      <c r="B28" s="77">
        <v>801</v>
      </c>
      <c r="C28" s="78">
        <v>80101</v>
      </c>
      <c r="D28" s="98" t="s">
        <v>46</v>
      </c>
      <c r="E28" s="99">
        <v>2146800</v>
      </c>
      <c r="F28" s="99">
        <v>2408111</v>
      </c>
      <c r="G28" s="100">
        <f>SUM(G29:G31)</f>
        <v>2404004.45</v>
      </c>
      <c r="H28" s="101">
        <f>G28/F28*100</f>
        <v>99.82947007010891</v>
      </c>
      <c r="I28" s="80"/>
      <c r="J28" s="80"/>
      <c r="K28" s="81"/>
      <c r="L28" s="31"/>
      <c r="M28" s="8"/>
      <c r="N28" s="32"/>
      <c r="O28" s="32"/>
    </row>
    <row r="29" spans="1:15" s="19" customFormat="1" ht="24">
      <c r="A29" s="331" t="s">
        <v>376</v>
      </c>
      <c r="B29" s="70"/>
      <c r="C29" s="71"/>
      <c r="D29" s="102" t="s">
        <v>186</v>
      </c>
      <c r="E29" s="103"/>
      <c r="F29" s="103"/>
      <c r="G29" s="104">
        <v>569077.74</v>
      </c>
      <c r="H29" s="105"/>
      <c r="I29" s="73"/>
      <c r="J29" s="73"/>
      <c r="K29" s="74"/>
      <c r="L29" s="29"/>
      <c r="M29" s="8"/>
      <c r="N29" s="32"/>
      <c r="O29" s="32"/>
    </row>
    <row r="30" spans="1:15" s="19" customFormat="1" ht="15">
      <c r="A30" s="331" t="s">
        <v>377</v>
      </c>
      <c r="B30" s="70"/>
      <c r="C30" s="106"/>
      <c r="D30" s="102" t="s">
        <v>225</v>
      </c>
      <c r="E30" s="103"/>
      <c r="F30" s="103"/>
      <c r="G30" s="104">
        <v>1007998.45</v>
      </c>
      <c r="H30" s="75"/>
      <c r="I30" s="73"/>
      <c r="J30" s="73"/>
      <c r="K30" s="74"/>
      <c r="L30" s="29"/>
      <c r="M30" s="8"/>
      <c r="N30" s="32"/>
      <c r="O30" s="8"/>
    </row>
    <row r="31" spans="1:15" s="19" customFormat="1" ht="24">
      <c r="A31" s="331" t="s">
        <v>378</v>
      </c>
      <c r="B31" s="77"/>
      <c r="C31" s="107"/>
      <c r="D31" s="108" t="s">
        <v>220</v>
      </c>
      <c r="E31" s="109"/>
      <c r="F31" s="109"/>
      <c r="G31" s="110">
        <v>826928.26</v>
      </c>
      <c r="H31" s="82"/>
      <c r="I31" s="80"/>
      <c r="J31" s="80"/>
      <c r="K31" s="81"/>
      <c r="L31" s="31"/>
      <c r="M31" s="8"/>
      <c r="N31" s="32"/>
      <c r="O31" s="8"/>
    </row>
    <row r="32" spans="1:15" s="19" customFormat="1" ht="42.75" customHeight="1">
      <c r="A32" s="120" t="s">
        <v>0</v>
      </c>
      <c r="B32" s="63">
        <v>801</v>
      </c>
      <c r="C32" s="90">
        <v>80103</v>
      </c>
      <c r="D32" s="111" t="s">
        <v>18</v>
      </c>
      <c r="E32" s="112">
        <v>95000</v>
      </c>
      <c r="F32" s="112">
        <v>173517</v>
      </c>
      <c r="G32" s="113">
        <f>SUM(G33:G35)</f>
        <v>173516.64</v>
      </c>
      <c r="H32" s="67">
        <f>G32/F32*100</f>
        <v>99.99979252753334</v>
      </c>
      <c r="I32" s="114"/>
      <c r="J32" s="114"/>
      <c r="K32" s="115"/>
      <c r="L32" s="116"/>
      <c r="M32" s="8"/>
      <c r="N32" s="32"/>
      <c r="O32" s="8"/>
    </row>
    <row r="33" spans="1:15" s="19" customFormat="1" ht="28.5" customHeight="1">
      <c r="A33" s="331" t="s">
        <v>379</v>
      </c>
      <c r="B33" s="70"/>
      <c r="C33" s="106"/>
      <c r="D33" s="102" t="s">
        <v>186</v>
      </c>
      <c r="E33" s="117"/>
      <c r="F33" s="117"/>
      <c r="G33" s="104">
        <v>38232.48</v>
      </c>
      <c r="H33" s="105"/>
      <c r="I33" s="73"/>
      <c r="J33" s="73"/>
      <c r="K33" s="74"/>
      <c r="L33" s="76"/>
      <c r="M33" s="8"/>
      <c r="N33" s="32"/>
      <c r="O33" s="8"/>
    </row>
    <row r="34" spans="1:15" s="19" customFormat="1" ht="18" customHeight="1">
      <c r="A34" s="331" t="s">
        <v>380</v>
      </c>
      <c r="B34" s="70"/>
      <c r="C34" s="106"/>
      <c r="D34" s="102" t="s">
        <v>225</v>
      </c>
      <c r="E34" s="103"/>
      <c r="F34" s="103"/>
      <c r="G34" s="104">
        <v>47055.36</v>
      </c>
      <c r="H34" s="75"/>
      <c r="I34" s="73"/>
      <c r="J34" s="73"/>
      <c r="K34" s="74"/>
      <c r="L34" s="76"/>
      <c r="M34" s="8"/>
      <c r="N34" s="32"/>
      <c r="O34" s="8"/>
    </row>
    <row r="35" spans="1:15" s="19" customFormat="1" ht="27" customHeight="1">
      <c r="A35" s="331" t="s">
        <v>381</v>
      </c>
      <c r="B35" s="77"/>
      <c r="C35" s="107"/>
      <c r="D35" s="108" t="s">
        <v>220</v>
      </c>
      <c r="E35" s="109"/>
      <c r="F35" s="109"/>
      <c r="G35" s="110">
        <v>88228.8</v>
      </c>
      <c r="H35" s="82"/>
      <c r="I35" s="80"/>
      <c r="J35" s="80"/>
      <c r="K35" s="81"/>
      <c r="L35" s="83"/>
      <c r="M35" s="8"/>
      <c r="N35" s="32"/>
      <c r="O35" s="8"/>
    </row>
    <row r="36" spans="1:15" s="38" customFormat="1" ht="29.25" customHeight="1">
      <c r="A36" s="120" t="s">
        <v>1</v>
      </c>
      <c r="B36" s="63">
        <v>801</v>
      </c>
      <c r="C36" s="90">
        <v>80104</v>
      </c>
      <c r="D36" s="111" t="s">
        <v>177</v>
      </c>
      <c r="E36" s="112">
        <v>3160000</v>
      </c>
      <c r="F36" s="112">
        <v>2584250</v>
      </c>
      <c r="G36" s="113">
        <f>SUM(G37:G44)</f>
        <v>2583422.0000000005</v>
      </c>
      <c r="H36" s="67">
        <f>G36/F36*100</f>
        <v>99.96795975621555</v>
      </c>
      <c r="I36" s="66"/>
      <c r="J36" s="66"/>
      <c r="K36" s="68"/>
      <c r="L36" s="13"/>
      <c r="M36" s="23"/>
      <c r="N36" s="37"/>
      <c r="O36" s="23"/>
    </row>
    <row r="37" spans="1:15" s="19" customFormat="1" ht="24">
      <c r="A37" s="331" t="s">
        <v>382</v>
      </c>
      <c r="B37" s="118"/>
      <c r="C37" s="119"/>
      <c r="D37" s="102" t="s">
        <v>222</v>
      </c>
      <c r="E37" s="103"/>
      <c r="F37" s="103"/>
      <c r="G37" s="104">
        <v>597839.85</v>
      </c>
      <c r="H37" s="28"/>
      <c r="I37" s="26"/>
      <c r="J37" s="26"/>
      <c r="K37" s="27"/>
      <c r="L37" s="29"/>
      <c r="M37" s="8"/>
      <c r="N37" s="32"/>
      <c r="O37" s="8"/>
    </row>
    <row r="38" spans="1:15" s="124" customFormat="1" ht="24">
      <c r="A38" s="331" t="s">
        <v>383</v>
      </c>
      <c r="B38" s="70"/>
      <c r="C38" s="106"/>
      <c r="D38" s="102" t="s">
        <v>223</v>
      </c>
      <c r="E38" s="103"/>
      <c r="F38" s="103"/>
      <c r="G38" s="104">
        <v>261752.82</v>
      </c>
      <c r="H38" s="75"/>
      <c r="I38" s="73"/>
      <c r="J38" s="73"/>
      <c r="K38" s="74"/>
      <c r="L38" s="76"/>
      <c r="M38" s="122"/>
      <c r="N38" s="123"/>
      <c r="O38" s="122"/>
    </row>
    <row r="39" spans="1:15" s="124" customFormat="1" ht="15">
      <c r="A39" s="331" t="s">
        <v>384</v>
      </c>
      <c r="B39" s="70"/>
      <c r="C39" s="106"/>
      <c r="D39" s="102" t="s">
        <v>224</v>
      </c>
      <c r="E39" s="103"/>
      <c r="F39" s="103"/>
      <c r="G39" s="121">
        <v>648488.56</v>
      </c>
      <c r="H39" s="75"/>
      <c r="I39" s="73"/>
      <c r="J39" s="73"/>
      <c r="K39" s="74"/>
      <c r="L39" s="76"/>
      <c r="M39" s="122"/>
      <c r="N39" s="123"/>
      <c r="O39" s="122"/>
    </row>
    <row r="40" spans="1:15" s="124" customFormat="1" ht="15">
      <c r="A40" s="331" t="s">
        <v>385</v>
      </c>
      <c r="B40" s="70"/>
      <c r="C40" s="106"/>
      <c r="D40" s="102" t="s">
        <v>233</v>
      </c>
      <c r="E40" s="103"/>
      <c r="F40" s="103"/>
      <c r="G40" s="121">
        <v>205210.08</v>
      </c>
      <c r="H40" s="75"/>
      <c r="I40" s="73"/>
      <c r="J40" s="73"/>
      <c r="K40" s="74"/>
      <c r="L40" s="76"/>
      <c r="M40" s="122"/>
      <c r="N40" s="123"/>
      <c r="O40" s="122"/>
    </row>
    <row r="41" spans="1:15" s="124" customFormat="1" ht="15">
      <c r="A41" s="331" t="s">
        <v>386</v>
      </c>
      <c r="B41" s="70"/>
      <c r="C41" s="106"/>
      <c r="D41" s="102" t="s">
        <v>234</v>
      </c>
      <c r="E41" s="103"/>
      <c r="F41" s="103"/>
      <c r="G41" s="121">
        <v>269338.23</v>
      </c>
      <c r="H41" s="75"/>
      <c r="I41" s="73"/>
      <c r="J41" s="73"/>
      <c r="K41" s="74"/>
      <c r="L41" s="76"/>
      <c r="M41" s="122"/>
      <c r="N41" s="123"/>
      <c r="O41" s="122"/>
    </row>
    <row r="42" spans="1:15" s="124" customFormat="1" ht="15">
      <c r="A42" s="331" t="s">
        <v>387</v>
      </c>
      <c r="B42" s="70"/>
      <c r="C42" s="106"/>
      <c r="D42" s="102" t="s">
        <v>235</v>
      </c>
      <c r="E42" s="103"/>
      <c r="F42" s="103"/>
      <c r="G42" s="121">
        <v>298299.33</v>
      </c>
      <c r="H42" s="75"/>
      <c r="I42" s="73"/>
      <c r="J42" s="73"/>
      <c r="K42" s="74"/>
      <c r="L42" s="76"/>
      <c r="M42" s="122"/>
      <c r="N42" s="123"/>
      <c r="O42" s="122"/>
    </row>
    <row r="43" spans="1:15" s="124" customFormat="1" ht="24">
      <c r="A43" s="331" t="s">
        <v>388</v>
      </c>
      <c r="B43" s="70"/>
      <c r="C43" s="106"/>
      <c r="D43" s="102" t="s">
        <v>236</v>
      </c>
      <c r="E43" s="103"/>
      <c r="F43" s="103"/>
      <c r="G43" s="121">
        <v>139840.74</v>
      </c>
      <c r="H43" s="75"/>
      <c r="I43" s="73"/>
      <c r="J43" s="73"/>
      <c r="K43" s="74"/>
      <c r="L43" s="76"/>
      <c r="M43" s="122"/>
      <c r="N43" s="123"/>
      <c r="O43" s="122"/>
    </row>
    <row r="44" spans="1:15" s="124" customFormat="1" ht="24">
      <c r="A44" s="331" t="s">
        <v>389</v>
      </c>
      <c r="B44" s="70"/>
      <c r="C44" s="106"/>
      <c r="D44" s="102" t="s">
        <v>237</v>
      </c>
      <c r="E44" s="103"/>
      <c r="F44" s="103"/>
      <c r="G44" s="121">
        <v>162652.39</v>
      </c>
      <c r="H44" s="75"/>
      <c r="I44" s="73"/>
      <c r="J44" s="73"/>
      <c r="K44" s="74"/>
      <c r="L44" s="76"/>
      <c r="M44" s="122"/>
      <c r="N44" s="123"/>
      <c r="O44" s="122"/>
    </row>
    <row r="45" spans="1:15" s="128" customFormat="1" ht="24.75" customHeight="1">
      <c r="A45" s="120" t="s">
        <v>13</v>
      </c>
      <c r="B45" s="63">
        <v>801</v>
      </c>
      <c r="C45" s="90">
        <v>80104</v>
      </c>
      <c r="D45" s="111" t="s">
        <v>169</v>
      </c>
      <c r="E45" s="112">
        <v>340000</v>
      </c>
      <c r="F45" s="112">
        <v>413362</v>
      </c>
      <c r="G45" s="125">
        <f>SUM(G46)</f>
        <v>411706.86</v>
      </c>
      <c r="H45" s="67">
        <f>G45/F45*100</f>
        <v>99.59959067355005</v>
      </c>
      <c r="I45" s="66"/>
      <c r="J45" s="66"/>
      <c r="K45" s="68"/>
      <c r="L45" s="69"/>
      <c r="M45" s="126"/>
      <c r="N45" s="127"/>
      <c r="O45" s="126"/>
    </row>
    <row r="46" spans="1:15" s="124" customFormat="1" ht="25.5" customHeight="1">
      <c r="A46" s="331" t="s">
        <v>390</v>
      </c>
      <c r="B46" s="70"/>
      <c r="C46" s="106"/>
      <c r="D46" s="102" t="s">
        <v>221</v>
      </c>
      <c r="E46" s="103"/>
      <c r="F46" s="103"/>
      <c r="G46" s="104">
        <v>411706.86</v>
      </c>
      <c r="H46" s="75"/>
      <c r="I46" s="73"/>
      <c r="J46" s="73"/>
      <c r="K46" s="74"/>
      <c r="L46" s="76"/>
      <c r="M46" s="122"/>
      <c r="N46" s="123"/>
      <c r="O46" s="122"/>
    </row>
    <row r="47" spans="1:15" s="128" customFormat="1" ht="25.5" customHeight="1">
      <c r="A47" s="120" t="s">
        <v>2</v>
      </c>
      <c r="B47" s="63">
        <v>801</v>
      </c>
      <c r="C47" s="90">
        <v>80105</v>
      </c>
      <c r="D47" s="111" t="s">
        <v>238</v>
      </c>
      <c r="E47" s="112">
        <v>200000</v>
      </c>
      <c r="F47" s="112">
        <v>392473</v>
      </c>
      <c r="G47" s="113">
        <f>SUM(G48)</f>
        <v>392472.23</v>
      </c>
      <c r="H47" s="67">
        <f>G47/F47*100</f>
        <v>99.99980380816005</v>
      </c>
      <c r="I47" s="66"/>
      <c r="J47" s="66"/>
      <c r="K47" s="68"/>
      <c r="L47" s="69"/>
      <c r="M47" s="126"/>
      <c r="N47" s="127"/>
      <c r="O47" s="126"/>
    </row>
    <row r="48" spans="1:15" s="124" customFormat="1" ht="25.5" customHeight="1">
      <c r="A48" s="331" t="s">
        <v>391</v>
      </c>
      <c r="B48" s="118"/>
      <c r="C48" s="119"/>
      <c r="D48" s="129" t="s">
        <v>239</v>
      </c>
      <c r="E48" s="103"/>
      <c r="F48" s="103"/>
      <c r="G48" s="121">
        <v>392472.23</v>
      </c>
      <c r="H48" s="75"/>
      <c r="I48" s="130"/>
      <c r="J48" s="73"/>
      <c r="K48" s="74"/>
      <c r="L48" s="76"/>
      <c r="M48" s="122"/>
      <c r="N48" s="123"/>
      <c r="O48" s="122"/>
    </row>
    <row r="49" spans="1:15" s="124" customFormat="1" ht="25.5" customHeight="1" hidden="1">
      <c r="A49" s="331"/>
      <c r="B49" s="118"/>
      <c r="C49" s="119"/>
      <c r="D49" s="129"/>
      <c r="E49" s="103"/>
      <c r="F49" s="103"/>
      <c r="G49" s="121"/>
      <c r="H49" s="75"/>
      <c r="I49" s="130"/>
      <c r="J49" s="73"/>
      <c r="K49" s="74"/>
      <c r="L49" s="76"/>
      <c r="M49" s="122"/>
      <c r="N49" s="123"/>
      <c r="O49" s="122"/>
    </row>
    <row r="50" spans="1:15" s="124" customFormat="1" ht="25.5" customHeight="1" hidden="1">
      <c r="A50" s="331"/>
      <c r="B50" s="118"/>
      <c r="C50" s="119"/>
      <c r="D50" s="129"/>
      <c r="E50" s="103"/>
      <c r="F50" s="103"/>
      <c r="G50" s="121"/>
      <c r="H50" s="75"/>
      <c r="I50" s="130"/>
      <c r="J50" s="73"/>
      <c r="K50" s="74"/>
      <c r="L50" s="76"/>
      <c r="M50" s="122"/>
      <c r="N50" s="123"/>
      <c r="O50" s="122"/>
    </row>
    <row r="51" spans="1:15" s="128" customFormat="1" ht="27.75" customHeight="1">
      <c r="A51" s="165" t="s">
        <v>3</v>
      </c>
      <c r="B51" s="63">
        <v>801</v>
      </c>
      <c r="C51" s="90">
        <v>80106</v>
      </c>
      <c r="D51" s="111" t="s">
        <v>324</v>
      </c>
      <c r="E51" s="112"/>
      <c r="F51" s="112">
        <f>SUM(F52)</f>
        <v>37513</v>
      </c>
      <c r="G51" s="138">
        <f>SUM(G52)</f>
        <v>37512.2</v>
      </c>
      <c r="H51" s="67">
        <f>G51/F51*100</f>
        <v>99.99786740596592</v>
      </c>
      <c r="I51" s="136"/>
      <c r="J51" s="66"/>
      <c r="K51" s="68"/>
      <c r="L51" s="137"/>
      <c r="M51" s="126"/>
      <c r="N51" s="127"/>
      <c r="O51" s="126"/>
    </row>
    <row r="52" spans="1:15" s="124" customFormat="1" ht="25.5" customHeight="1">
      <c r="A52" s="331" t="s">
        <v>392</v>
      </c>
      <c r="B52" s="118"/>
      <c r="C52" s="119"/>
      <c r="D52" s="129" t="s">
        <v>325</v>
      </c>
      <c r="E52" s="103"/>
      <c r="F52" s="103">
        <v>37513</v>
      </c>
      <c r="G52" s="121">
        <v>37512.2</v>
      </c>
      <c r="H52" s="75"/>
      <c r="I52" s="130"/>
      <c r="J52" s="73"/>
      <c r="K52" s="74"/>
      <c r="L52" s="76"/>
      <c r="M52" s="122"/>
      <c r="N52" s="123"/>
      <c r="O52" s="122"/>
    </row>
    <row r="53" spans="1:15" s="19" customFormat="1" ht="28.5" customHeight="1">
      <c r="A53" s="120" t="s">
        <v>4</v>
      </c>
      <c r="B53" s="63">
        <v>801</v>
      </c>
      <c r="C53" s="90">
        <v>80110</v>
      </c>
      <c r="D53" s="111" t="s">
        <v>47</v>
      </c>
      <c r="E53" s="112">
        <v>1650000</v>
      </c>
      <c r="F53" s="112">
        <v>1464754</v>
      </c>
      <c r="G53" s="113">
        <f>SUM(G54:G56)</f>
        <v>1463834.26</v>
      </c>
      <c r="H53" s="67">
        <f>G53/F53*100</f>
        <v>99.93720856881087</v>
      </c>
      <c r="I53" s="114"/>
      <c r="J53" s="114"/>
      <c r="K53" s="35"/>
      <c r="L53" s="36"/>
      <c r="M53" s="8"/>
      <c r="N53" s="32"/>
      <c r="O53" s="8"/>
    </row>
    <row r="54" spans="1:15" s="19" customFormat="1" ht="15">
      <c r="A54" s="331" t="s">
        <v>393</v>
      </c>
      <c r="B54" s="70"/>
      <c r="C54" s="106"/>
      <c r="D54" s="102" t="s">
        <v>218</v>
      </c>
      <c r="E54" s="103"/>
      <c r="F54" s="103"/>
      <c r="G54" s="104">
        <v>646493.14</v>
      </c>
      <c r="H54" s="75"/>
      <c r="I54" s="73"/>
      <c r="J54" s="73"/>
      <c r="K54" s="27"/>
      <c r="L54" s="29"/>
      <c r="M54" s="8"/>
      <c r="N54" s="32"/>
      <c r="O54" s="8"/>
    </row>
    <row r="55" spans="1:15" s="19" customFormat="1" ht="24">
      <c r="A55" s="331" t="s">
        <v>394</v>
      </c>
      <c r="B55" s="70"/>
      <c r="C55" s="106"/>
      <c r="D55" s="102" t="s">
        <v>219</v>
      </c>
      <c r="E55" s="103"/>
      <c r="F55" s="103"/>
      <c r="G55" s="104">
        <v>538503.59</v>
      </c>
      <c r="H55" s="75"/>
      <c r="I55" s="73"/>
      <c r="J55" s="73"/>
      <c r="K55" s="27"/>
      <c r="L55" s="29"/>
      <c r="M55" s="8"/>
      <c r="N55" s="32"/>
      <c r="O55" s="8"/>
    </row>
    <row r="56" spans="1:15" s="19" customFormat="1" ht="24">
      <c r="A56" s="331" t="s">
        <v>395</v>
      </c>
      <c r="B56" s="70"/>
      <c r="C56" s="106"/>
      <c r="D56" s="102" t="s">
        <v>220</v>
      </c>
      <c r="E56" s="103"/>
      <c r="F56" s="103"/>
      <c r="G56" s="104">
        <v>278837.53</v>
      </c>
      <c r="H56" s="82"/>
      <c r="I56" s="73"/>
      <c r="J56" s="73"/>
      <c r="K56" s="27"/>
      <c r="L56" s="29"/>
      <c r="M56" s="8"/>
      <c r="N56" s="32"/>
      <c r="O56" s="8"/>
    </row>
    <row r="57" spans="1:15" s="19" customFormat="1" ht="24">
      <c r="A57" s="120" t="s">
        <v>228</v>
      </c>
      <c r="B57" s="63">
        <v>801</v>
      </c>
      <c r="C57" s="90">
        <v>80110</v>
      </c>
      <c r="D57" s="111" t="s">
        <v>48</v>
      </c>
      <c r="E57" s="112">
        <v>2500000</v>
      </c>
      <c r="F57" s="112">
        <v>2840449</v>
      </c>
      <c r="G57" s="113">
        <f>SUM(G58:G59)</f>
        <v>2840448.99</v>
      </c>
      <c r="H57" s="67">
        <f>G57/F57*100</f>
        <v>99.999999647943</v>
      </c>
      <c r="I57" s="114"/>
      <c r="J57" s="114"/>
      <c r="K57" s="115"/>
      <c r="L57" s="36"/>
      <c r="M57" s="8"/>
      <c r="N57" s="32"/>
      <c r="O57" s="8"/>
    </row>
    <row r="58" spans="1:15" s="19" customFormat="1" ht="24">
      <c r="A58" s="331" t="s">
        <v>396</v>
      </c>
      <c r="B58" s="70"/>
      <c r="C58" s="106"/>
      <c r="D58" s="102" t="s">
        <v>187</v>
      </c>
      <c r="E58" s="103"/>
      <c r="F58" s="103"/>
      <c r="G58" s="104">
        <v>1552259.3</v>
      </c>
      <c r="H58" s="75"/>
      <c r="I58" s="73"/>
      <c r="J58" s="73"/>
      <c r="K58" s="74"/>
      <c r="L58" s="29"/>
      <c r="M58" s="8"/>
      <c r="N58" s="32"/>
      <c r="O58" s="8"/>
    </row>
    <row r="59" spans="1:15" s="19" customFormat="1" ht="24">
      <c r="A59" s="331" t="s">
        <v>397</v>
      </c>
      <c r="B59" s="70"/>
      <c r="C59" s="106"/>
      <c r="D59" s="102" t="s">
        <v>217</v>
      </c>
      <c r="E59" s="103"/>
      <c r="F59" s="103"/>
      <c r="G59" s="104">
        <v>1288189.69</v>
      </c>
      <c r="H59" s="75"/>
      <c r="I59" s="73"/>
      <c r="J59" s="73"/>
      <c r="K59" s="74"/>
      <c r="L59" s="29"/>
      <c r="M59" s="8"/>
      <c r="N59" s="32"/>
      <c r="O59" s="8"/>
    </row>
    <row r="60" spans="1:15" s="19" customFormat="1" ht="15" hidden="1">
      <c r="A60" s="331"/>
      <c r="B60" s="70"/>
      <c r="C60" s="106"/>
      <c r="D60" s="102"/>
      <c r="E60" s="103"/>
      <c r="F60" s="103"/>
      <c r="G60" s="104"/>
      <c r="H60" s="75"/>
      <c r="I60" s="73"/>
      <c r="J60" s="73"/>
      <c r="K60" s="74"/>
      <c r="L60" s="29"/>
      <c r="M60" s="8"/>
      <c r="N60" s="32"/>
      <c r="O60" s="8"/>
    </row>
    <row r="61" spans="1:15" s="19" customFormat="1" ht="15" hidden="1">
      <c r="A61" s="331"/>
      <c r="B61" s="70"/>
      <c r="C61" s="106"/>
      <c r="D61" s="102"/>
      <c r="E61" s="103"/>
      <c r="F61" s="103"/>
      <c r="G61" s="104"/>
      <c r="H61" s="75"/>
      <c r="I61" s="73"/>
      <c r="J61" s="73"/>
      <c r="K61" s="74"/>
      <c r="L61" s="29"/>
      <c r="M61" s="8"/>
      <c r="N61" s="32"/>
      <c r="O61" s="8"/>
    </row>
    <row r="62" spans="1:15" s="141" customFormat="1" ht="24">
      <c r="A62" s="120" t="s">
        <v>5</v>
      </c>
      <c r="B62" s="63">
        <v>801</v>
      </c>
      <c r="C62" s="90">
        <v>80120</v>
      </c>
      <c r="D62" s="111" t="s">
        <v>326</v>
      </c>
      <c r="E62" s="112">
        <v>0</v>
      </c>
      <c r="F62" s="112">
        <v>595119</v>
      </c>
      <c r="G62" s="113">
        <f>SUM(G63:G76)</f>
        <v>595119</v>
      </c>
      <c r="H62" s="67">
        <f>G62/F62*100</f>
        <v>100</v>
      </c>
      <c r="I62" s="114"/>
      <c r="J62" s="114"/>
      <c r="K62" s="115"/>
      <c r="L62" s="116"/>
      <c r="M62" s="139"/>
      <c r="N62" s="140"/>
      <c r="O62" s="139"/>
    </row>
    <row r="63" spans="1:15" s="141" customFormat="1" ht="24">
      <c r="A63" s="331" t="s">
        <v>398</v>
      </c>
      <c r="B63" s="70"/>
      <c r="C63" s="106"/>
      <c r="D63" s="102" t="s">
        <v>188</v>
      </c>
      <c r="E63" s="117"/>
      <c r="F63" s="117"/>
      <c r="G63" s="104">
        <v>6040.719999999999</v>
      </c>
      <c r="H63" s="105"/>
      <c r="I63" s="73"/>
      <c r="J63" s="73"/>
      <c r="K63" s="74"/>
      <c r="L63" s="76"/>
      <c r="M63" s="139"/>
      <c r="N63" s="140"/>
      <c r="O63" s="139"/>
    </row>
    <row r="64" spans="1:15" s="141" customFormat="1" ht="24">
      <c r="A64" s="331" t="s">
        <v>399</v>
      </c>
      <c r="B64" s="70"/>
      <c r="C64" s="106"/>
      <c r="D64" s="102" t="s">
        <v>327</v>
      </c>
      <c r="E64" s="117"/>
      <c r="F64" s="117"/>
      <c r="G64" s="104">
        <v>32885.2</v>
      </c>
      <c r="H64" s="105"/>
      <c r="I64" s="73"/>
      <c r="J64" s="73"/>
      <c r="K64" s="74"/>
      <c r="L64" s="76"/>
      <c r="M64" s="139"/>
      <c r="N64" s="140"/>
      <c r="O64" s="139"/>
    </row>
    <row r="65" spans="1:15" s="141" customFormat="1" ht="24">
      <c r="A65" s="331" t="s">
        <v>400</v>
      </c>
      <c r="B65" s="70"/>
      <c r="C65" s="106"/>
      <c r="D65" s="102" t="s">
        <v>190</v>
      </c>
      <c r="E65" s="117"/>
      <c r="F65" s="117"/>
      <c r="G65" s="104">
        <v>18070.239999999998</v>
      </c>
      <c r="H65" s="105"/>
      <c r="I65" s="73"/>
      <c r="J65" s="73"/>
      <c r="K65" s="74"/>
      <c r="L65" s="76"/>
      <c r="M65" s="139"/>
      <c r="N65" s="140"/>
      <c r="O65" s="139"/>
    </row>
    <row r="66" spans="1:15" s="141" customFormat="1" ht="24">
      <c r="A66" s="331" t="s">
        <v>401</v>
      </c>
      <c r="B66" s="70"/>
      <c r="C66" s="106"/>
      <c r="D66" s="102" t="s">
        <v>280</v>
      </c>
      <c r="E66" s="117"/>
      <c r="F66" s="117"/>
      <c r="G66" s="104">
        <v>47617.32</v>
      </c>
      <c r="H66" s="105"/>
      <c r="I66" s="73"/>
      <c r="J66" s="73"/>
      <c r="K66" s="74"/>
      <c r="L66" s="76"/>
      <c r="M66" s="139"/>
      <c r="N66" s="140"/>
      <c r="O66" s="139"/>
    </row>
    <row r="67" spans="1:15" s="141" customFormat="1" ht="24">
      <c r="A67" s="331" t="s">
        <v>402</v>
      </c>
      <c r="B67" s="70"/>
      <c r="C67" s="106"/>
      <c r="D67" s="102" t="s">
        <v>281</v>
      </c>
      <c r="E67" s="117"/>
      <c r="F67" s="117"/>
      <c r="G67" s="104">
        <v>34156.880000000005</v>
      </c>
      <c r="H67" s="105"/>
      <c r="I67" s="73"/>
      <c r="J67" s="73"/>
      <c r="K67" s="74"/>
      <c r="L67" s="76"/>
      <c r="M67" s="139"/>
      <c r="N67" s="140"/>
      <c r="O67" s="139"/>
    </row>
    <row r="68" spans="1:15" s="141" customFormat="1" ht="24">
      <c r="A68" s="331" t="s">
        <v>403</v>
      </c>
      <c r="B68" s="70"/>
      <c r="C68" s="106"/>
      <c r="D68" s="143" t="s">
        <v>328</v>
      </c>
      <c r="E68" s="117"/>
      <c r="F68" s="117"/>
      <c r="G68" s="104">
        <v>105548.64</v>
      </c>
      <c r="H68" s="105"/>
      <c r="I68" s="73"/>
      <c r="J68" s="73"/>
      <c r="K68" s="74"/>
      <c r="L68" s="76"/>
      <c r="M68" s="139"/>
      <c r="N68" s="140"/>
      <c r="O68" s="139"/>
    </row>
    <row r="69" spans="1:15" s="141" customFormat="1" ht="24">
      <c r="A69" s="331" t="s">
        <v>404</v>
      </c>
      <c r="B69" s="70"/>
      <c r="C69" s="106"/>
      <c r="D69" s="102" t="s">
        <v>284</v>
      </c>
      <c r="E69" s="117"/>
      <c r="F69" s="117"/>
      <c r="G69" s="104">
        <v>47480.6</v>
      </c>
      <c r="H69" s="105"/>
      <c r="I69" s="73"/>
      <c r="J69" s="73"/>
      <c r="K69" s="74"/>
      <c r="L69" s="76"/>
      <c r="M69" s="139"/>
      <c r="N69" s="140"/>
      <c r="O69" s="139"/>
    </row>
    <row r="70" spans="1:15" s="141" customFormat="1" ht="24">
      <c r="A70" s="331" t="s">
        <v>405</v>
      </c>
      <c r="B70" s="70"/>
      <c r="C70" s="106"/>
      <c r="D70" s="102" t="s">
        <v>285</v>
      </c>
      <c r="E70" s="117"/>
      <c r="F70" s="117"/>
      <c r="G70" s="104">
        <v>31240.760000000002</v>
      </c>
      <c r="H70" s="105"/>
      <c r="I70" s="73"/>
      <c r="J70" s="73"/>
      <c r="K70" s="74"/>
      <c r="L70" s="76"/>
      <c r="M70" s="139"/>
      <c r="N70" s="140"/>
      <c r="O70" s="139"/>
    </row>
    <row r="71" spans="1:15" s="141" customFormat="1" ht="24">
      <c r="A71" s="331" t="s">
        <v>406</v>
      </c>
      <c r="B71" s="70"/>
      <c r="C71" s="106"/>
      <c r="D71" s="143" t="s">
        <v>329</v>
      </c>
      <c r="E71" s="117"/>
      <c r="F71" s="117"/>
      <c r="G71" s="104">
        <v>4067.88</v>
      </c>
      <c r="H71" s="105"/>
      <c r="I71" s="73"/>
      <c r="J71" s="73"/>
      <c r="K71" s="74"/>
      <c r="L71" s="76"/>
      <c r="M71" s="139"/>
      <c r="N71" s="140"/>
      <c r="O71" s="139"/>
    </row>
    <row r="72" spans="1:15" s="141" customFormat="1" ht="15">
      <c r="A72" s="331" t="s">
        <v>407</v>
      </c>
      <c r="B72" s="70"/>
      <c r="C72" s="106"/>
      <c r="D72" s="102" t="s">
        <v>192</v>
      </c>
      <c r="E72" s="117"/>
      <c r="F72" s="117"/>
      <c r="G72" s="104">
        <v>86365</v>
      </c>
      <c r="H72" s="105"/>
      <c r="I72" s="73"/>
      <c r="J72" s="73"/>
      <c r="K72" s="74"/>
      <c r="L72" s="76"/>
      <c r="M72" s="139"/>
      <c r="N72" s="140"/>
      <c r="O72" s="139"/>
    </row>
    <row r="73" spans="1:15" s="141" customFormat="1" ht="24">
      <c r="A73" s="331" t="s">
        <v>408</v>
      </c>
      <c r="B73" s="70"/>
      <c r="C73" s="106"/>
      <c r="D73" s="102" t="s">
        <v>330</v>
      </c>
      <c r="E73" s="117"/>
      <c r="F73" s="117"/>
      <c r="G73" s="104">
        <v>36132.6</v>
      </c>
      <c r="H73" s="105"/>
      <c r="I73" s="73"/>
      <c r="J73" s="73"/>
      <c r="K73" s="74"/>
      <c r="L73" s="76"/>
      <c r="M73" s="139"/>
      <c r="N73" s="140"/>
      <c r="O73" s="139"/>
    </row>
    <row r="74" spans="1:15" s="141" customFormat="1" ht="24">
      <c r="A74" s="331" t="s">
        <v>409</v>
      </c>
      <c r="B74" s="70"/>
      <c r="C74" s="106"/>
      <c r="D74" s="102" t="s">
        <v>331</v>
      </c>
      <c r="E74" s="117"/>
      <c r="F74" s="117"/>
      <c r="G74" s="104">
        <v>3510</v>
      </c>
      <c r="H74" s="105"/>
      <c r="I74" s="73"/>
      <c r="J74" s="73"/>
      <c r="K74" s="74"/>
      <c r="L74" s="76"/>
      <c r="M74" s="139"/>
      <c r="N74" s="140"/>
      <c r="O74" s="139"/>
    </row>
    <row r="75" spans="1:15" s="141" customFormat="1" ht="24">
      <c r="A75" s="331" t="s">
        <v>410</v>
      </c>
      <c r="B75" s="70"/>
      <c r="C75" s="106"/>
      <c r="D75" s="102" t="s">
        <v>332</v>
      </c>
      <c r="E75" s="117"/>
      <c r="F75" s="117"/>
      <c r="G75" s="104">
        <v>67244.66</v>
      </c>
      <c r="H75" s="105"/>
      <c r="I75" s="73"/>
      <c r="J75" s="73"/>
      <c r="K75" s="74"/>
      <c r="L75" s="76"/>
      <c r="M75" s="139"/>
      <c r="N75" s="140"/>
      <c r="O75" s="139"/>
    </row>
    <row r="76" spans="1:15" s="141" customFormat="1" ht="24">
      <c r="A76" s="331" t="s">
        <v>411</v>
      </c>
      <c r="B76" s="70"/>
      <c r="C76" s="106"/>
      <c r="D76" s="102" t="s">
        <v>333</v>
      </c>
      <c r="E76" s="117"/>
      <c r="F76" s="117"/>
      <c r="G76" s="104">
        <v>74758.5</v>
      </c>
      <c r="H76" s="105"/>
      <c r="I76" s="73"/>
      <c r="J76" s="73"/>
      <c r="K76" s="74"/>
      <c r="L76" s="76"/>
      <c r="M76" s="139"/>
      <c r="N76" s="140"/>
      <c r="O76" s="139"/>
    </row>
    <row r="77" spans="1:15" s="141" customFormat="1" ht="15">
      <c r="A77" s="331"/>
      <c r="B77" s="70"/>
      <c r="C77" s="106"/>
      <c r="D77" s="102"/>
      <c r="E77" s="117"/>
      <c r="F77" s="117"/>
      <c r="G77" s="104"/>
      <c r="H77" s="105"/>
      <c r="I77" s="73"/>
      <c r="J77" s="73"/>
      <c r="K77" s="74"/>
      <c r="L77" s="76"/>
      <c r="M77" s="139"/>
      <c r="N77" s="140"/>
      <c r="O77" s="139"/>
    </row>
    <row r="78" spans="1:15" s="141" customFormat="1" ht="24">
      <c r="A78" s="120" t="s">
        <v>6</v>
      </c>
      <c r="B78" s="63">
        <v>801</v>
      </c>
      <c r="C78" s="90">
        <v>80123</v>
      </c>
      <c r="D78" s="111" t="s">
        <v>141</v>
      </c>
      <c r="E78" s="112">
        <v>0</v>
      </c>
      <c r="F78" s="112">
        <v>59579</v>
      </c>
      <c r="G78" s="113">
        <f>G79</f>
        <v>59579</v>
      </c>
      <c r="H78" s="67">
        <f>G78/F78*100</f>
        <v>100</v>
      </c>
      <c r="I78" s="114"/>
      <c r="J78" s="114"/>
      <c r="K78" s="115"/>
      <c r="L78" s="116"/>
      <c r="M78" s="139"/>
      <c r="N78" s="140"/>
      <c r="O78" s="139"/>
    </row>
    <row r="79" spans="1:15" s="141" customFormat="1" ht="24">
      <c r="A79" s="331" t="s">
        <v>412</v>
      </c>
      <c r="B79" s="70"/>
      <c r="C79" s="71"/>
      <c r="D79" s="108" t="s">
        <v>196</v>
      </c>
      <c r="E79" s="117"/>
      <c r="F79" s="117"/>
      <c r="G79" s="104">
        <v>59579</v>
      </c>
      <c r="H79" s="105"/>
      <c r="I79" s="133"/>
      <c r="J79" s="133"/>
      <c r="K79" s="134"/>
      <c r="L79" s="135"/>
      <c r="M79" s="139"/>
      <c r="N79" s="140"/>
      <c r="O79" s="139"/>
    </row>
    <row r="80" spans="1:15" s="141" customFormat="1" ht="24">
      <c r="A80" s="120" t="s">
        <v>7</v>
      </c>
      <c r="B80" s="142" t="s">
        <v>137</v>
      </c>
      <c r="C80" s="64" t="s">
        <v>142</v>
      </c>
      <c r="D80" s="111" t="s">
        <v>143</v>
      </c>
      <c r="E80" s="112">
        <v>0</v>
      </c>
      <c r="F80" s="112">
        <v>5848227</v>
      </c>
      <c r="G80" s="113">
        <f>SUM(G81:G101)</f>
        <v>5845876.44</v>
      </c>
      <c r="H80" s="67">
        <f>G80/F80*100</f>
        <v>99.95980730570137</v>
      </c>
      <c r="I80" s="66"/>
      <c r="J80" s="66"/>
      <c r="K80" s="68"/>
      <c r="L80" s="69"/>
      <c r="M80" s="139"/>
      <c r="N80" s="140"/>
      <c r="O80" s="139"/>
    </row>
    <row r="81" spans="1:15" s="141" customFormat="1" ht="24">
      <c r="A81" s="331" t="s">
        <v>413</v>
      </c>
      <c r="B81" s="70"/>
      <c r="C81" s="71"/>
      <c r="D81" s="102" t="s">
        <v>197</v>
      </c>
      <c r="E81" s="117"/>
      <c r="F81" s="117"/>
      <c r="G81" s="104">
        <v>69165</v>
      </c>
      <c r="H81" s="105"/>
      <c r="I81" s="133"/>
      <c r="J81" s="133"/>
      <c r="K81" s="134"/>
      <c r="L81" s="135"/>
      <c r="M81" s="139"/>
      <c r="N81" s="140"/>
      <c r="O81" s="139"/>
    </row>
    <row r="82" spans="1:15" s="141" customFormat="1" ht="24">
      <c r="A82" s="331" t="s">
        <v>414</v>
      </c>
      <c r="B82" s="70"/>
      <c r="C82" s="71"/>
      <c r="D82" s="72" t="s">
        <v>198</v>
      </c>
      <c r="E82" s="117"/>
      <c r="F82" s="117"/>
      <c r="G82" s="104">
        <v>747250.3300000001</v>
      </c>
      <c r="H82" s="105"/>
      <c r="I82" s="133"/>
      <c r="J82" s="133"/>
      <c r="K82" s="134"/>
      <c r="L82" s="135"/>
      <c r="M82" s="139"/>
      <c r="N82" s="140"/>
      <c r="O82" s="139"/>
    </row>
    <row r="83" spans="1:15" s="141" customFormat="1" ht="24">
      <c r="A83" s="331" t="s">
        <v>415</v>
      </c>
      <c r="B83" s="70"/>
      <c r="C83" s="71"/>
      <c r="D83" s="102" t="s">
        <v>200</v>
      </c>
      <c r="E83" s="117"/>
      <c r="F83" s="117"/>
      <c r="G83" s="104">
        <v>14957.25</v>
      </c>
      <c r="H83" s="105"/>
      <c r="I83" s="133"/>
      <c r="J83" s="133"/>
      <c r="K83" s="134"/>
      <c r="L83" s="135"/>
      <c r="M83" s="139"/>
      <c r="N83" s="140"/>
      <c r="O83" s="139"/>
    </row>
    <row r="84" spans="1:15" s="141" customFormat="1" ht="36">
      <c r="A84" s="331" t="s">
        <v>416</v>
      </c>
      <c r="B84" s="70"/>
      <c r="C84" s="71"/>
      <c r="D84" s="72" t="s">
        <v>201</v>
      </c>
      <c r="E84" s="117"/>
      <c r="F84" s="117"/>
      <c r="G84" s="104">
        <v>486997.42</v>
      </c>
      <c r="H84" s="105"/>
      <c r="I84" s="133"/>
      <c r="J84" s="133"/>
      <c r="K84" s="134"/>
      <c r="L84" s="135"/>
      <c r="M84" s="139"/>
      <c r="N84" s="140"/>
      <c r="O84" s="139"/>
    </row>
    <row r="85" spans="1:15" s="141" customFormat="1" ht="36">
      <c r="A85" s="331" t="s">
        <v>417</v>
      </c>
      <c r="B85" s="70"/>
      <c r="C85" s="71"/>
      <c r="D85" s="102" t="s">
        <v>202</v>
      </c>
      <c r="E85" s="117"/>
      <c r="F85" s="117"/>
      <c r="G85" s="104">
        <v>567686.88</v>
      </c>
      <c r="H85" s="105"/>
      <c r="I85" s="133"/>
      <c r="J85" s="133"/>
      <c r="K85" s="134"/>
      <c r="L85" s="135"/>
      <c r="M85" s="139"/>
      <c r="N85" s="140"/>
      <c r="O85" s="139"/>
    </row>
    <row r="86" spans="1:15" s="141" customFormat="1" ht="24">
      <c r="A86" s="331" t="s">
        <v>418</v>
      </c>
      <c r="B86" s="70"/>
      <c r="C86" s="71"/>
      <c r="D86" s="102" t="s">
        <v>334</v>
      </c>
      <c r="E86" s="117"/>
      <c r="F86" s="117"/>
      <c r="G86" s="104">
        <v>21876.25</v>
      </c>
      <c r="H86" s="105"/>
      <c r="I86" s="133"/>
      <c r="J86" s="133"/>
      <c r="K86" s="134"/>
      <c r="L86" s="135"/>
      <c r="M86" s="139"/>
      <c r="N86" s="140"/>
      <c r="O86" s="139"/>
    </row>
    <row r="87" spans="1:15" s="141" customFormat="1" ht="15">
      <c r="A87" s="331" t="s">
        <v>419</v>
      </c>
      <c r="B87" s="70"/>
      <c r="C87" s="71"/>
      <c r="D87" s="143" t="s">
        <v>335</v>
      </c>
      <c r="E87" s="117"/>
      <c r="F87" s="117"/>
      <c r="G87" s="104">
        <v>75394.58</v>
      </c>
      <c r="H87" s="105"/>
      <c r="I87" s="133"/>
      <c r="J87" s="133"/>
      <c r="K87" s="134"/>
      <c r="L87" s="135"/>
      <c r="M87" s="139"/>
      <c r="N87" s="140"/>
      <c r="O87" s="139"/>
    </row>
    <row r="88" spans="1:15" s="141" customFormat="1" ht="15">
      <c r="A88" s="331" t="s">
        <v>420</v>
      </c>
      <c r="B88" s="70"/>
      <c r="C88" s="71"/>
      <c r="D88" s="72" t="s">
        <v>204</v>
      </c>
      <c r="E88" s="117"/>
      <c r="F88" s="117"/>
      <c r="G88" s="104">
        <v>77024.75</v>
      </c>
      <c r="H88" s="105"/>
      <c r="I88" s="133"/>
      <c r="J88" s="133"/>
      <c r="K88" s="134"/>
      <c r="L88" s="135"/>
      <c r="M88" s="139"/>
      <c r="N88" s="140"/>
      <c r="O88" s="139"/>
    </row>
    <row r="89" spans="1:15" s="141" customFormat="1" ht="15">
      <c r="A89" s="331" t="s">
        <v>421</v>
      </c>
      <c r="B89" s="70"/>
      <c r="C89" s="71"/>
      <c r="D89" s="143" t="s">
        <v>336</v>
      </c>
      <c r="E89" s="117"/>
      <c r="F89" s="117"/>
      <c r="G89" s="104">
        <v>85251.5</v>
      </c>
      <c r="H89" s="105"/>
      <c r="I89" s="133"/>
      <c r="J89" s="133"/>
      <c r="K89" s="134"/>
      <c r="L89" s="135"/>
      <c r="M89" s="139"/>
      <c r="N89" s="140"/>
      <c r="O89" s="139"/>
    </row>
    <row r="90" spans="1:15" s="141" customFormat="1" ht="24">
      <c r="A90" s="331" t="s">
        <v>422</v>
      </c>
      <c r="B90" s="70"/>
      <c r="C90" s="71"/>
      <c r="D90" s="102" t="s">
        <v>205</v>
      </c>
      <c r="E90" s="117"/>
      <c r="F90" s="117"/>
      <c r="G90" s="104">
        <v>5392.75</v>
      </c>
      <c r="H90" s="105"/>
      <c r="I90" s="133"/>
      <c r="J90" s="133"/>
      <c r="K90" s="134"/>
      <c r="L90" s="135"/>
      <c r="M90" s="139"/>
      <c r="N90" s="140"/>
      <c r="O90" s="139"/>
    </row>
    <row r="91" spans="1:15" s="141" customFormat="1" ht="15">
      <c r="A91" s="331" t="s">
        <v>423</v>
      </c>
      <c r="B91" s="70"/>
      <c r="C91" s="71"/>
      <c r="D91" s="102" t="s">
        <v>206</v>
      </c>
      <c r="E91" s="117"/>
      <c r="F91" s="117"/>
      <c r="G91" s="104">
        <v>425018.87000000005</v>
      </c>
      <c r="H91" s="105"/>
      <c r="I91" s="133"/>
      <c r="J91" s="133"/>
      <c r="K91" s="134"/>
      <c r="L91" s="135"/>
      <c r="M91" s="139"/>
      <c r="N91" s="140"/>
      <c r="O91" s="139"/>
    </row>
    <row r="92" spans="1:15" s="141" customFormat="1" ht="24">
      <c r="A92" s="331" t="s">
        <v>424</v>
      </c>
      <c r="B92" s="70"/>
      <c r="C92" s="71"/>
      <c r="D92" s="102" t="s">
        <v>208</v>
      </c>
      <c r="E92" s="117"/>
      <c r="F92" s="117"/>
      <c r="G92" s="104">
        <v>55860.75</v>
      </c>
      <c r="H92" s="105"/>
      <c r="I92" s="133"/>
      <c r="J92" s="133"/>
      <c r="K92" s="134"/>
      <c r="L92" s="135"/>
      <c r="M92" s="139"/>
      <c r="N92" s="140"/>
      <c r="O92" s="139"/>
    </row>
    <row r="93" spans="1:15" s="141" customFormat="1" ht="36">
      <c r="A93" s="331" t="s">
        <v>425</v>
      </c>
      <c r="B93" s="70"/>
      <c r="C93" s="71"/>
      <c r="D93" s="102" t="s">
        <v>337</v>
      </c>
      <c r="E93" s="117"/>
      <c r="F93" s="117"/>
      <c r="G93" s="104">
        <v>157044.25</v>
      </c>
      <c r="H93" s="105"/>
      <c r="I93" s="133"/>
      <c r="J93" s="133"/>
      <c r="K93" s="134"/>
      <c r="L93" s="135"/>
      <c r="M93" s="139"/>
      <c r="N93" s="140"/>
      <c r="O93" s="139"/>
    </row>
    <row r="94" spans="1:15" s="141" customFormat="1" ht="24">
      <c r="A94" s="331" t="s">
        <v>426</v>
      </c>
      <c r="B94" s="70"/>
      <c r="C94" s="71"/>
      <c r="D94" s="102" t="s">
        <v>287</v>
      </c>
      <c r="E94" s="117"/>
      <c r="F94" s="117"/>
      <c r="G94" s="104">
        <v>44668.25</v>
      </c>
      <c r="H94" s="105"/>
      <c r="I94" s="133"/>
      <c r="J94" s="133"/>
      <c r="K94" s="134"/>
      <c r="L94" s="135"/>
      <c r="M94" s="139"/>
      <c r="N94" s="140"/>
      <c r="O94" s="139"/>
    </row>
    <row r="95" spans="1:15" s="141" customFormat="1" ht="15">
      <c r="A95" s="331" t="s">
        <v>427</v>
      </c>
      <c r="B95" s="70"/>
      <c r="C95" s="71"/>
      <c r="D95" s="102" t="s">
        <v>286</v>
      </c>
      <c r="E95" s="117"/>
      <c r="F95" s="117"/>
      <c r="G95" s="104">
        <v>428817.24</v>
      </c>
      <c r="H95" s="105"/>
      <c r="I95" s="133"/>
      <c r="J95" s="133"/>
      <c r="K95" s="134"/>
      <c r="L95" s="135"/>
      <c r="M95" s="139"/>
      <c r="N95" s="140"/>
      <c r="O95" s="139"/>
    </row>
    <row r="96" spans="1:15" s="141" customFormat="1" ht="24">
      <c r="A96" s="331" t="s">
        <v>428</v>
      </c>
      <c r="B96" s="70"/>
      <c r="C96" s="71"/>
      <c r="D96" s="102" t="s">
        <v>288</v>
      </c>
      <c r="E96" s="117"/>
      <c r="F96" s="117"/>
      <c r="G96" s="104">
        <v>534622.6799999999</v>
      </c>
      <c r="H96" s="105"/>
      <c r="I96" s="133"/>
      <c r="J96" s="133"/>
      <c r="K96" s="134"/>
      <c r="L96" s="135"/>
      <c r="M96" s="139"/>
      <c r="N96" s="140"/>
      <c r="O96" s="139"/>
    </row>
    <row r="97" spans="1:15" s="141" customFormat="1" ht="15">
      <c r="A97" s="331" t="s">
        <v>429</v>
      </c>
      <c r="B97" s="70"/>
      <c r="C97" s="71"/>
      <c r="D97" s="102" t="s">
        <v>211</v>
      </c>
      <c r="E97" s="117"/>
      <c r="F97" s="117"/>
      <c r="G97" s="104">
        <v>182437.75</v>
      </c>
      <c r="H97" s="105"/>
      <c r="I97" s="133"/>
      <c r="J97" s="133"/>
      <c r="K97" s="134"/>
      <c r="L97" s="135"/>
      <c r="M97" s="139"/>
      <c r="N97" s="140"/>
      <c r="O97" s="139"/>
    </row>
    <row r="98" spans="1:15" s="141" customFormat="1" ht="24">
      <c r="A98" s="331" t="s">
        <v>430</v>
      </c>
      <c r="B98" s="70"/>
      <c r="C98" s="71"/>
      <c r="D98" s="72" t="s">
        <v>212</v>
      </c>
      <c r="E98" s="117"/>
      <c r="F98" s="117"/>
      <c r="G98" s="104">
        <v>8700</v>
      </c>
      <c r="H98" s="105"/>
      <c r="I98" s="133"/>
      <c r="J98" s="133"/>
      <c r="K98" s="134"/>
      <c r="L98" s="135"/>
      <c r="M98" s="139"/>
      <c r="N98" s="140"/>
      <c r="O98" s="139"/>
    </row>
    <row r="99" spans="1:15" s="141" customFormat="1" ht="24">
      <c r="A99" s="331" t="s">
        <v>431</v>
      </c>
      <c r="B99" s="70"/>
      <c r="C99" s="71"/>
      <c r="D99" s="102" t="s">
        <v>213</v>
      </c>
      <c r="E99" s="117"/>
      <c r="F99" s="117"/>
      <c r="G99" s="104">
        <v>71920</v>
      </c>
      <c r="H99" s="105"/>
      <c r="I99" s="133"/>
      <c r="J99" s="133"/>
      <c r="K99" s="134"/>
      <c r="L99" s="135"/>
      <c r="M99" s="139"/>
      <c r="N99" s="140"/>
      <c r="O99" s="139"/>
    </row>
    <row r="100" spans="1:15" s="141" customFormat="1" ht="24">
      <c r="A100" s="331" t="s">
        <v>432</v>
      </c>
      <c r="B100" s="70"/>
      <c r="C100" s="71"/>
      <c r="D100" s="102" t="s">
        <v>199</v>
      </c>
      <c r="E100" s="117"/>
      <c r="F100" s="117"/>
      <c r="G100" s="104">
        <v>960472.9500000001</v>
      </c>
      <c r="H100" s="105"/>
      <c r="I100" s="133"/>
      <c r="J100" s="133"/>
      <c r="K100" s="134"/>
      <c r="L100" s="135"/>
      <c r="M100" s="139"/>
      <c r="N100" s="140"/>
      <c r="O100" s="139"/>
    </row>
    <row r="101" spans="1:15" s="141" customFormat="1" ht="24">
      <c r="A101" s="331" t="s">
        <v>433</v>
      </c>
      <c r="B101" s="144"/>
      <c r="C101" s="145"/>
      <c r="D101" s="102" t="s">
        <v>214</v>
      </c>
      <c r="E101" s="146"/>
      <c r="F101" s="146"/>
      <c r="G101" s="104">
        <v>825316.99</v>
      </c>
      <c r="H101" s="147"/>
      <c r="I101" s="148"/>
      <c r="J101" s="148"/>
      <c r="K101" s="149"/>
      <c r="L101" s="150"/>
      <c r="M101" s="139"/>
      <c r="N101" s="140"/>
      <c r="O101" s="139"/>
    </row>
    <row r="102" spans="1:15" s="19" customFormat="1" ht="15">
      <c r="A102" s="331"/>
      <c r="B102" s="70"/>
      <c r="C102" s="106"/>
      <c r="D102" s="102"/>
      <c r="E102" s="103"/>
      <c r="F102" s="103"/>
      <c r="G102" s="104"/>
      <c r="H102" s="75"/>
      <c r="I102" s="73"/>
      <c r="J102" s="73"/>
      <c r="K102" s="74"/>
      <c r="L102" s="29"/>
      <c r="M102" s="8"/>
      <c r="N102" s="32"/>
      <c r="O102" s="8"/>
    </row>
    <row r="103" spans="1:15" s="19" customFormat="1" ht="76.5" customHeight="1">
      <c r="A103" s="120" t="s">
        <v>8</v>
      </c>
      <c r="B103" s="63">
        <v>851</v>
      </c>
      <c r="C103" s="64">
        <v>85149</v>
      </c>
      <c r="D103" s="65" t="s">
        <v>49</v>
      </c>
      <c r="E103" s="66"/>
      <c r="F103" s="66"/>
      <c r="G103" s="68"/>
      <c r="H103" s="151"/>
      <c r="I103" s="66">
        <v>140000</v>
      </c>
      <c r="J103" s="66">
        <f>SUM(J104:J113)</f>
        <v>160000</v>
      </c>
      <c r="K103" s="68">
        <f>K104+K105+K106+K107+K108+K109+K110+K111+K112</f>
        <v>160000</v>
      </c>
      <c r="L103" s="152">
        <f aca="true" t="shared" si="1" ref="L103:L112">K103/J103*100</f>
        <v>100</v>
      </c>
      <c r="M103" s="8"/>
      <c r="N103" s="32"/>
      <c r="O103" s="8"/>
    </row>
    <row r="104" spans="1:15" s="19" customFormat="1" ht="15">
      <c r="A104" s="331" t="s">
        <v>434</v>
      </c>
      <c r="B104" s="70"/>
      <c r="C104" s="71"/>
      <c r="D104" s="72" t="s">
        <v>50</v>
      </c>
      <c r="E104" s="73"/>
      <c r="F104" s="73"/>
      <c r="G104" s="74"/>
      <c r="H104" s="75"/>
      <c r="I104" s="73"/>
      <c r="J104" s="73">
        <v>52000</v>
      </c>
      <c r="K104" s="74">
        <v>52000</v>
      </c>
      <c r="L104" s="76">
        <f t="shared" si="1"/>
        <v>100</v>
      </c>
      <c r="M104" s="8"/>
      <c r="N104" s="32"/>
      <c r="O104" s="8"/>
    </row>
    <row r="105" spans="1:15" s="19" customFormat="1" ht="15">
      <c r="A105" s="331" t="s">
        <v>435</v>
      </c>
      <c r="B105" s="70"/>
      <c r="C105" s="71"/>
      <c r="D105" s="72" t="s">
        <v>51</v>
      </c>
      <c r="E105" s="73"/>
      <c r="F105" s="73"/>
      <c r="G105" s="74"/>
      <c r="H105" s="75"/>
      <c r="I105" s="73"/>
      <c r="J105" s="73">
        <v>14000</v>
      </c>
      <c r="K105" s="74">
        <v>14000</v>
      </c>
      <c r="L105" s="76">
        <f t="shared" si="1"/>
        <v>100</v>
      </c>
      <c r="M105" s="8"/>
      <c r="N105" s="32"/>
      <c r="O105" s="8"/>
    </row>
    <row r="106" spans="1:15" s="19" customFormat="1" ht="15">
      <c r="A106" s="331" t="s">
        <v>436</v>
      </c>
      <c r="B106" s="70"/>
      <c r="C106" s="71"/>
      <c r="D106" s="72" t="s">
        <v>52</v>
      </c>
      <c r="E106" s="73"/>
      <c r="F106" s="73"/>
      <c r="G106" s="74"/>
      <c r="H106" s="75"/>
      <c r="I106" s="73"/>
      <c r="J106" s="73">
        <v>4000</v>
      </c>
      <c r="K106" s="74">
        <v>4000</v>
      </c>
      <c r="L106" s="76">
        <f t="shared" si="1"/>
        <v>100</v>
      </c>
      <c r="M106" s="8"/>
      <c r="N106" s="32"/>
      <c r="O106" s="8"/>
    </row>
    <row r="107" spans="1:15" s="19" customFormat="1" ht="15">
      <c r="A107" s="331" t="s">
        <v>437</v>
      </c>
      <c r="B107" s="70"/>
      <c r="C107" s="71"/>
      <c r="D107" s="72" t="s">
        <v>53</v>
      </c>
      <c r="E107" s="73"/>
      <c r="F107" s="73"/>
      <c r="G107" s="74"/>
      <c r="H107" s="75"/>
      <c r="I107" s="73"/>
      <c r="J107" s="73">
        <v>11000</v>
      </c>
      <c r="K107" s="74">
        <v>11000</v>
      </c>
      <c r="L107" s="76">
        <f t="shared" si="1"/>
        <v>100</v>
      </c>
      <c r="M107" s="8"/>
      <c r="N107" s="32"/>
      <c r="O107" s="8"/>
    </row>
    <row r="108" spans="1:15" s="19" customFormat="1" ht="24">
      <c r="A108" s="331" t="s">
        <v>438</v>
      </c>
      <c r="B108" s="70"/>
      <c r="C108" s="71"/>
      <c r="D108" s="72" t="s">
        <v>54</v>
      </c>
      <c r="E108" s="73"/>
      <c r="F108" s="73"/>
      <c r="G108" s="74"/>
      <c r="H108" s="75"/>
      <c r="I108" s="73"/>
      <c r="J108" s="73">
        <v>22000</v>
      </c>
      <c r="K108" s="74">
        <v>22000</v>
      </c>
      <c r="L108" s="76">
        <f t="shared" si="1"/>
        <v>100</v>
      </c>
      <c r="M108" s="8"/>
      <c r="N108" s="32"/>
      <c r="O108" s="8"/>
    </row>
    <row r="109" spans="1:15" s="19" customFormat="1" ht="15">
      <c r="A109" s="331" t="s">
        <v>439</v>
      </c>
      <c r="B109" s="70"/>
      <c r="C109" s="71"/>
      <c r="D109" s="72" t="s">
        <v>55</v>
      </c>
      <c r="E109" s="73"/>
      <c r="F109" s="73"/>
      <c r="G109" s="74"/>
      <c r="H109" s="75"/>
      <c r="I109" s="73"/>
      <c r="J109" s="73">
        <v>10000</v>
      </c>
      <c r="K109" s="74">
        <v>10000</v>
      </c>
      <c r="L109" s="76">
        <f t="shared" si="1"/>
        <v>100</v>
      </c>
      <c r="M109" s="8"/>
      <c r="N109" s="32"/>
      <c r="O109" s="8"/>
    </row>
    <row r="110" spans="1:15" s="19" customFormat="1" ht="24">
      <c r="A110" s="331" t="s">
        <v>440</v>
      </c>
      <c r="B110" s="70"/>
      <c r="C110" s="71"/>
      <c r="D110" s="72" t="s">
        <v>56</v>
      </c>
      <c r="E110" s="73"/>
      <c r="F110" s="73"/>
      <c r="G110" s="74"/>
      <c r="H110" s="75"/>
      <c r="I110" s="73"/>
      <c r="J110" s="73">
        <v>26000</v>
      </c>
      <c r="K110" s="74">
        <v>26000</v>
      </c>
      <c r="L110" s="76">
        <f t="shared" si="1"/>
        <v>100</v>
      </c>
      <c r="M110" s="8"/>
      <c r="N110" s="32"/>
      <c r="O110" s="8"/>
    </row>
    <row r="111" spans="1:15" s="19" customFormat="1" ht="15">
      <c r="A111" s="331" t="s">
        <v>441</v>
      </c>
      <c r="B111" s="70"/>
      <c r="C111" s="71"/>
      <c r="D111" s="72" t="s">
        <v>57</v>
      </c>
      <c r="E111" s="73"/>
      <c r="F111" s="73"/>
      <c r="G111" s="74"/>
      <c r="H111" s="75"/>
      <c r="I111" s="73"/>
      <c r="J111" s="73">
        <v>8000</v>
      </c>
      <c r="K111" s="74">
        <v>8000</v>
      </c>
      <c r="L111" s="76">
        <f t="shared" si="1"/>
        <v>100</v>
      </c>
      <c r="M111" s="8"/>
      <c r="N111" s="32"/>
      <c r="O111" s="8"/>
    </row>
    <row r="112" spans="1:15" s="19" customFormat="1" ht="24">
      <c r="A112" s="331" t="s">
        <v>442</v>
      </c>
      <c r="B112" s="70"/>
      <c r="C112" s="71"/>
      <c r="D112" s="72" t="s">
        <v>58</v>
      </c>
      <c r="E112" s="73"/>
      <c r="F112" s="73"/>
      <c r="G112" s="74"/>
      <c r="H112" s="75"/>
      <c r="I112" s="73"/>
      <c r="J112" s="73">
        <v>13000</v>
      </c>
      <c r="K112" s="74">
        <v>13000</v>
      </c>
      <c r="L112" s="76">
        <f t="shared" si="1"/>
        <v>100</v>
      </c>
      <c r="M112" s="8"/>
      <c r="N112" s="32"/>
      <c r="O112" s="8"/>
    </row>
    <row r="113" spans="1:15" s="19" customFormat="1" ht="15">
      <c r="A113" s="331" t="s">
        <v>443</v>
      </c>
      <c r="B113" s="70"/>
      <c r="C113" s="71"/>
      <c r="D113" s="72" t="s">
        <v>240</v>
      </c>
      <c r="E113" s="73"/>
      <c r="F113" s="73"/>
      <c r="G113" s="74"/>
      <c r="H113" s="75"/>
      <c r="I113" s="73"/>
      <c r="J113" s="73"/>
      <c r="K113" s="74"/>
      <c r="L113" s="76"/>
      <c r="M113" s="8"/>
      <c r="N113" s="32"/>
      <c r="O113" s="8"/>
    </row>
    <row r="114" spans="1:15" s="19" customFormat="1" ht="24">
      <c r="A114" s="331"/>
      <c r="B114" s="70"/>
      <c r="C114" s="71"/>
      <c r="D114" s="153" t="s">
        <v>444</v>
      </c>
      <c r="E114" s="73"/>
      <c r="F114" s="73"/>
      <c r="G114" s="74"/>
      <c r="H114" s="75"/>
      <c r="I114" s="73"/>
      <c r="J114" s="73"/>
      <c r="K114" s="74"/>
      <c r="L114" s="76"/>
      <c r="M114" s="8"/>
      <c r="N114" s="32"/>
      <c r="O114" s="8"/>
    </row>
    <row r="115" spans="1:15" s="19" customFormat="1" ht="15">
      <c r="A115" s="331"/>
      <c r="B115" s="70"/>
      <c r="C115" s="71"/>
      <c r="D115" s="153" t="s">
        <v>59</v>
      </c>
      <c r="E115" s="73"/>
      <c r="F115" s="73"/>
      <c r="G115" s="74"/>
      <c r="H115" s="75"/>
      <c r="I115" s="73"/>
      <c r="J115" s="73"/>
      <c r="K115" s="74"/>
      <c r="L115" s="76"/>
      <c r="M115" s="8"/>
      <c r="N115" s="32"/>
      <c r="O115" s="8"/>
    </row>
    <row r="116" spans="1:15" s="19" customFormat="1" ht="36">
      <c r="A116" s="331"/>
      <c r="B116" s="70"/>
      <c r="C116" s="71"/>
      <c r="D116" s="153" t="s">
        <v>60</v>
      </c>
      <c r="E116" s="73"/>
      <c r="F116" s="73"/>
      <c r="G116" s="74"/>
      <c r="H116" s="75"/>
      <c r="I116" s="73"/>
      <c r="J116" s="73"/>
      <c r="K116" s="74"/>
      <c r="L116" s="76"/>
      <c r="M116" s="8"/>
      <c r="N116" s="32"/>
      <c r="O116" s="8"/>
    </row>
    <row r="117" spans="1:15" s="19" customFormat="1" ht="36">
      <c r="A117" s="331"/>
      <c r="B117" s="70"/>
      <c r="C117" s="71"/>
      <c r="D117" s="153" t="s">
        <v>61</v>
      </c>
      <c r="E117" s="73"/>
      <c r="F117" s="73"/>
      <c r="G117" s="74"/>
      <c r="H117" s="75"/>
      <c r="I117" s="73"/>
      <c r="J117" s="73"/>
      <c r="K117" s="74"/>
      <c r="L117" s="76"/>
      <c r="M117" s="8"/>
      <c r="N117" s="32"/>
      <c r="O117" s="8"/>
    </row>
    <row r="118" spans="1:15" s="19" customFormat="1" ht="36">
      <c r="A118" s="331"/>
      <c r="B118" s="70"/>
      <c r="C118" s="71"/>
      <c r="D118" s="153" t="s">
        <v>62</v>
      </c>
      <c r="E118" s="73"/>
      <c r="F118" s="73"/>
      <c r="G118" s="74"/>
      <c r="H118" s="75"/>
      <c r="I118" s="73"/>
      <c r="J118" s="73"/>
      <c r="K118" s="74"/>
      <c r="L118" s="76"/>
      <c r="M118" s="8"/>
      <c r="N118" s="32"/>
      <c r="O118" s="8"/>
    </row>
    <row r="119" spans="1:15" s="19" customFormat="1" ht="15">
      <c r="A119" s="331"/>
      <c r="B119" s="70"/>
      <c r="C119" s="71"/>
      <c r="D119" s="153" t="s">
        <v>63</v>
      </c>
      <c r="E119" s="73"/>
      <c r="F119" s="73"/>
      <c r="G119" s="74"/>
      <c r="H119" s="75"/>
      <c r="I119" s="73"/>
      <c r="J119" s="73"/>
      <c r="K119" s="74"/>
      <c r="L119" s="76"/>
      <c r="M119" s="8"/>
      <c r="N119" s="32"/>
      <c r="O119" s="8"/>
    </row>
    <row r="120" spans="1:15" s="19" customFormat="1" ht="24">
      <c r="A120" s="331"/>
      <c r="B120" s="70"/>
      <c r="C120" s="71"/>
      <c r="D120" s="153" t="s">
        <v>64</v>
      </c>
      <c r="E120" s="73"/>
      <c r="F120" s="73"/>
      <c r="G120" s="74"/>
      <c r="H120" s="75"/>
      <c r="I120" s="73"/>
      <c r="J120" s="73"/>
      <c r="K120" s="81"/>
      <c r="L120" s="83"/>
      <c r="M120" s="8"/>
      <c r="N120" s="32"/>
      <c r="O120" s="8"/>
    </row>
    <row r="121" spans="1:15" s="19" customFormat="1" ht="77.25" customHeight="1">
      <c r="A121" s="120" t="s">
        <v>9</v>
      </c>
      <c r="B121" s="63">
        <v>851</v>
      </c>
      <c r="C121" s="64">
        <v>85153</v>
      </c>
      <c r="D121" s="65" t="s">
        <v>14</v>
      </c>
      <c r="E121" s="154"/>
      <c r="F121" s="154"/>
      <c r="G121" s="155"/>
      <c r="H121" s="151"/>
      <c r="I121" s="66">
        <v>70000</v>
      </c>
      <c r="J121" s="66">
        <f>SUM(J122:J124)</f>
        <v>70000</v>
      </c>
      <c r="K121" s="156">
        <f>SUM(K122:K124)</f>
        <v>70000</v>
      </c>
      <c r="L121" s="69">
        <f>K121/J121*100</f>
        <v>100</v>
      </c>
      <c r="M121" s="8"/>
      <c r="N121" s="32"/>
      <c r="O121" s="8"/>
    </row>
    <row r="122" spans="1:15" s="19" customFormat="1" ht="15">
      <c r="A122" s="331" t="s">
        <v>445</v>
      </c>
      <c r="B122" s="70"/>
      <c r="C122" s="71"/>
      <c r="D122" s="72" t="s">
        <v>43</v>
      </c>
      <c r="E122" s="103"/>
      <c r="F122" s="103"/>
      <c r="G122" s="104"/>
      <c r="H122" s="75"/>
      <c r="I122" s="73"/>
      <c r="J122" s="73">
        <v>23000</v>
      </c>
      <c r="K122" s="74">
        <v>23000</v>
      </c>
      <c r="L122" s="76">
        <f>K122/J122*100</f>
        <v>100</v>
      </c>
      <c r="M122" s="8"/>
      <c r="N122" s="32"/>
      <c r="O122" s="8"/>
    </row>
    <row r="123" spans="1:15" s="19" customFormat="1" ht="15">
      <c r="A123" s="331" t="s">
        <v>446</v>
      </c>
      <c r="B123" s="70"/>
      <c r="C123" s="71"/>
      <c r="D123" s="72" t="s">
        <v>241</v>
      </c>
      <c r="E123" s="103"/>
      <c r="F123" s="103"/>
      <c r="G123" s="104"/>
      <c r="H123" s="75"/>
      <c r="I123" s="73"/>
      <c r="J123" s="73">
        <v>27000</v>
      </c>
      <c r="K123" s="74">
        <v>27000</v>
      </c>
      <c r="L123" s="76">
        <f>K123/J123*100</f>
        <v>100</v>
      </c>
      <c r="M123" s="8"/>
      <c r="N123" s="32"/>
      <c r="O123" s="8"/>
    </row>
    <row r="124" spans="1:15" s="19" customFormat="1" ht="15">
      <c r="A124" s="331" t="s">
        <v>447</v>
      </c>
      <c r="B124" s="70"/>
      <c r="C124" s="71"/>
      <c r="D124" s="72" t="s">
        <v>65</v>
      </c>
      <c r="E124" s="103"/>
      <c r="F124" s="103"/>
      <c r="G124" s="104"/>
      <c r="H124" s="75"/>
      <c r="I124" s="73"/>
      <c r="J124" s="73">
        <v>20000</v>
      </c>
      <c r="K124" s="74">
        <v>20000</v>
      </c>
      <c r="L124" s="76">
        <f>K124/J124*100</f>
        <v>100</v>
      </c>
      <c r="M124" s="8"/>
      <c r="N124" s="32"/>
      <c r="O124" s="8"/>
    </row>
    <row r="125" spans="1:15" s="19" customFormat="1" ht="36">
      <c r="A125" s="331"/>
      <c r="B125" s="70"/>
      <c r="C125" s="71"/>
      <c r="D125" s="157" t="s">
        <v>448</v>
      </c>
      <c r="E125" s="103"/>
      <c r="F125" s="103"/>
      <c r="G125" s="104"/>
      <c r="H125" s="75"/>
      <c r="I125" s="73"/>
      <c r="J125" s="73"/>
      <c r="K125" s="74"/>
      <c r="L125" s="76"/>
      <c r="M125" s="8"/>
      <c r="N125" s="32"/>
      <c r="O125" s="8"/>
    </row>
    <row r="126" spans="1:15" s="19" customFormat="1" ht="24">
      <c r="A126" s="331"/>
      <c r="B126" s="70"/>
      <c r="C126" s="71"/>
      <c r="D126" s="157" t="s">
        <v>178</v>
      </c>
      <c r="E126" s="103"/>
      <c r="F126" s="103"/>
      <c r="G126" s="104"/>
      <c r="H126" s="75"/>
      <c r="I126" s="73"/>
      <c r="J126" s="73"/>
      <c r="K126" s="74"/>
      <c r="L126" s="76"/>
      <c r="M126" s="8"/>
      <c r="N126" s="32"/>
      <c r="O126" s="8"/>
    </row>
    <row r="127" spans="1:15" s="19" customFormat="1" ht="24">
      <c r="A127" s="331"/>
      <c r="B127" s="70"/>
      <c r="C127" s="158"/>
      <c r="D127" s="157" t="s">
        <v>179</v>
      </c>
      <c r="E127" s="103"/>
      <c r="F127" s="103"/>
      <c r="G127" s="104"/>
      <c r="H127" s="75"/>
      <c r="I127" s="73"/>
      <c r="J127" s="73"/>
      <c r="K127" s="74"/>
      <c r="L127" s="76"/>
      <c r="M127" s="8"/>
      <c r="N127" s="32"/>
      <c r="O127" s="8"/>
    </row>
    <row r="128" spans="1:15" s="19" customFormat="1" ht="36">
      <c r="A128" s="331"/>
      <c r="B128" s="70"/>
      <c r="C128" s="158"/>
      <c r="D128" s="157" t="s">
        <v>180</v>
      </c>
      <c r="E128" s="103"/>
      <c r="F128" s="103"/>
      <c r="G128" s="104"/>
      <c r="H128" s="75"/>
      <c r="I128" s="73"/>
      <c r="J128" s="73"/>
      <c r="K128" s="74"/>
      <c r="L128" s="76"/>
      <c r="M128" s="8"/>
      <c r="N128" s="32"/>
      <c r="O128" s="8"/>
    </row>
    <row r="129" spans="1:15" s="19" customFormat="1" ht="24">
      <c r="A129" s="331"/>
      <c r="B129" s="70"/>
      <c r="C129" s="158"/>
      <c r="D129" s="159" t="s">
        <v>181</v>
      </c>
      <c r="E129" s="103"/>
      <c r="F129" s="103"/>
      <c r="G129" s="104"/>
      <c r="H129" s="75"/>
      <c r="I129" s="73"/>
      <c r="J129" s="73"/>
      <c r="K129" s="74"/>
      <c r="L129" s="76"/>
      <c r="M129" s="8"/>
      <c r="N129" s="32"/>
      <c r="O129" s="8"/>
    </row>
    <row r="130" spans="1:15" s="19" customFormat="1" ht="15">
      <c r="A130" s="331"/>
      <c r="B130" s="70"/>
      <c r="C130" s="158"/>
      <c r="D130" s="157" t="s">
        <v>182</v>
      </c>
      <c r="E130" s="103"/>
      <c r="F130" s="103"/>
      <c r="G130" s="104"/>
      <c r="H130" s="75"/>
      <c r="I130" s="73"/>
      <c r="J130" s="73"/>
      <c r="K130" s="74"/>
      <c r="L130" s="76"/>
      <c r="M130" s="8"/>
      <c r="N130" s="32"/>
      <c r="O130" s="8"/>
    </row>
    <row r="131" spans="1:15" s="19" customFormat="1" ht="24">
      <c r="A131" s="331"/>
      <c r="B131" s="70"/>
      <c r="C131" s="158"/>
      <c r="D131" s="157" t="s">
        <v>183</v>
      </c>
      <c r="E131" s="103"/>
      <c r="F131" s="103"/>
      <c r="G131" s="104"/>
      <c r="H131" s="75"/>
      <c r="I131" s="73"/>
      <c r="J131" s="73"/>
      <c r="K131" s="74"/>
      <c r="L131" s="76"/>
      <c r="M131" s="8"/>
      <c r="N131" s="32"/>
      <c r="O131" s="8"/>
    </row>
    <row r="132" spans="1:15" s="19" customFormat="1" ht="36">
      <c r="A132" s="331"/>
      <c r="B132" s="70"/>
      <c r="C132" s="158"/>
      <c r="D132" s="160" t="s">
        <v>66</v>
      </c>
      <c r="E132" s="103"/>
      <c r="F132" s="103"/>
      <c r="G132" s="104"/>
      <c r="H132" s="75"/>
      <c r="I132" s="73"/>
      <c r="J132" s="73"/>
      <c r="K132" s="74"/>
      <c r="L132" s="83"/>
      <c r="M132" s="8"/>
      <c r="N132" s="32"/>
      <c r="O132" s="8"/>
    </row>
    <row r="133" spans="1:15" s="19" customFormat="1" ht="73.5" customHeight="1">
      <c r="A133" s="120" t="s">
        <v>10</v>
      </c>
      <c r="B133" s="63">
        <v>851</v>
      </c>
      <c r="C133" s="64">
        <v>85154</v>
      </c>
      <c r="D133" s="65" t="s">
        <v>67</v>
      </c>
      <c r="E133" s="154"/>
      <c r="F133" s="154"/>
      <c r="G133" s="155"/>
      <c r="H133" s="151"/>
      <c r="I133" s="66">
        <v>521000</v>
      </c>
      <c r="J133" s="166">
        <f>SUM(J134:J169)</f>
        <v>537000</v>
      </c>
      <c r="K133" s="167">
        <f>SUM(K134:K169)</f>
        <v>532165.6599999999</v>
      </c>
      <c r="L133" s="152">
        <f aca="true" t="shared" si="2" ref="L133:L168">K133/J133*100</f>
        <v>99.09975046554933</v>
      </c>
      <c r="M133" s="8"/>
      <c r="N133" s="32"/>
      <c r="O133" s="8"/>
    </row>
    <row r="134" spans="1:17" s="19" customFormat="1" ht="15">
      <c r="A134" s="331" t="s">
        <v>449</v>
      </c>
      <c r="B134" s="70"/>
      <c r="C134" s="71"/>
      <c r="D134" s="168" t="s">
        <v>68</v>
      </c>
      <c r="E134" s="103"/>
      <c r="F134" s="103"/>
      <c r="G134" s="104"/>
      <c r="H134" s="75"/>
      <c r="I134" s="169"/>
      <c r="J134" s="73">
        <v>39000</v>
      </c>
      <c r="K134" s="170">
        <v>39000</v>
      </c>
      <c r="L134" s="76">
        <f t="shared" si="2"/>
        <v>100</v>
      </c>
      <c r="M134" s="8"/>
      <c r="N134" s="15"/>
      <c r="O134" s="7"/>
      <c r="P134" s="18"/>
      <c r="Q134" s="18"/>
    </row>
    <row r="135" spans="1:17" s="19" customFormat="1" ht="15">
      <c r="A135" s="331" t="s">
        <v>450</v>
      </c>
      <c r="B135" s="70"/>
      <c r="C135" s="71"/>
      <c r="D135" s="168" t="s">
        <v>69</v>
      </c>
      <c r="E135" s="103"/>
      <c r="F135" s="103"/>
      <c r="G135" s="104"/>
      <c r="H135" s="75"/>
      <c r="I135" s="169"/>
      <c r="J135" s="169">
        <v>7000</v>
      </c>
      <c r="K135" s="170">
        <v>7000</v>
      </c>
      <c r="L135" s="76">
        <f t="shared" si="2"/>
        <v>100</v>
      </c>
      <c r="M135" s="8"/>
      <c r="N135" s="15"/>
      <c r="O135" s="7"/>
      <c r="P135" s="18"/>
      <c r="Q135" s="18"/>
    </row>
    <row r="136" spans="1:17" s="19" customFormat="1" ht="15">
      <c r="A136" s="331" t="s">
        <v>451</v>
      </c>
      <c r="B136" s="70"/>
      <c r="C136" s="71"/>
      <c r="D136" s="168" t="s">
        <v>71</v>
      </c>
      <c r="E136" s="103"/>
      <c r="F136" s="103"/>
      <c r="G136" s="104"/>
      <c r="H136" s="75"/>
      <c r="I136" s="169"/>
      <c r="J136" s="73">
        <v>5000</v>
      </c>
      <c r="K136" s="170">
        <v>5000</v>
      </c>
      <c r="L136" s="76">
        <f t="shared" si="2"/>
        <v>100</v>
      </c>
      <c r="M136" s="8"/>
      <c r="N136" s="15"/>
      <c r="O136" s="7"/>
      <c r="P136" s="18"/>
      <c r="Q136" s="18"/>
    </row>
    <row r="137" spans="1:17" s="19" customFormat="1" ht="15">
      <c r="A137" s="331" t="s">
        <v>452</v>
      </c>
      <c r="B137" s="70"/>
      <c r="C137" s="71"/>
      <c r="D137" s="168" t="s">
        <v>70</v>
      </c>
      <c r="E137" s="103"/>
      <c r="F137" s="103"/>
      <c r="G137" s="104"/>
      <c r="H137" s="75"/>
      <c r="I137" s="169"/>
      <c r="J137" s="169">
        <v>17000</v>
      </c>
      <c r="K137" s="170">
        <v>17000</v>
      </c>
      <c r="L137" s="76">
        <f t="shared" si="2"/>
        <v>100</v>
      </c>
      <c r="M137" s="8"/>
      <c r="N137" s="15"/>
      <c r="O137" s="7"/>
      <c r="P137" s="18"/>
      <c r="Q137" s="18"/>
    </row>
    <row r="138" spans="1:17" s="19" customFormat="1" ht="15">
      <c r="A138" s="331" t="s">
        <v>453</v>
      </c>
      <c r="B138" s="70"/>
      <c r="C138" s="71"/>
      <c r="D138" s="171" t="s">
        <v>242</v>
      </c>
      <c r="E138" s="103"/>
      <c r="F138" s="103"/>
      <c r="G138" s="104"/>
      <c r="H138" s="75"/>
      <c r="I138" s="169"/>
      <c r="J138" s="169">
        <v>10000</v>
      </c>
      <c r="K138" s="170">
        <v>10000</v>
      </c>
      <c r="L138" s="76">
        <f t="shared" si="2"/>
        <v>100</v>
      </c>
      <c r="M138" s="8"/>
      <c r="N138" s="15"/>
      <c r="O138" s="7"/>
      <c r="P138" s="18"/>
      <c r="Q138" s="18"/>
    </row>
    <row r="139" spans="1:17" s="19" customFormat="1" ht="15">
      <c r="A139" s="331" t="s">
        <v>454</v>
      </c>
      <c r="B139" s="70"/>
      <c r="C139" s="71"/>
      <c r="D139" s="168" t="s">
        <v>243</v>
      </c>
      <c r="E139" s="103"/>
      <c r="F139" s="103"/>
      <c r="G139" s="104"/>
      <c r="H139" s="75"/>
      <c r="I139" s="169"/>
      <c r="J139" s="73">
        <v>12000</v>
      </c>
      <c r="K139" s="170">
        <v>12000</v>
      </c>
      <c r="L139" s="76">
        <f t="shared" si="2"/>
        <v>100</v>
      </c>
      <c r="M139" s="8"/>
      <c r="N139" s="15"/>
      <c r="O139" s="7"/>
      <c r="P139" s="18"/>
      <c r="Q139" s="18"/>
    </row>
    <row r="140" spans="1:17" s="19" customFormat="1" ht="15">
      <c r="A140" s="331" t="s">
        <v>455</v>
      </c>
      <c r="B140" s="70"/>
      <c r="C140" s="71"/>
      <c r="D140" s="168" t="s">
        <v>311</v>
      </c>
      <c r="E140" s="103"/>
      <c r="F140" s="103"/>
      <c r="G140" s="104"/>
      <c r="H140" s="75"/>
      <c r="I140" s="169"/>
      <c r="J140" s="73">
        <v>16000</v>
      </c>
      <c r="K140" s="170">
        <v>16000</v>
      </c>
      <c r="L140" s="76">
        <f t="shared" si="2"/>
        <v>100</v>
      </c>
      <c r="M140" s="8"/>
      <c r="N140" s="15"/>
      <c r="O140" s="7"/>
      <c r="P140" s="18"/>
      <c r="Q140" s="18"/>
    </row>
    <row r="141" spans="1:17" s="19" customFormat="1" ht="15">
      <c r="A141" s="331" t="s">
        <v>456</v>
      </c>
      <c r="B141" s="70"/>
      <c r="C141" s="71"/>
      <c r="D141" s="168" t="s">
        <v>244</v>
      </c>
      <c r="E141" s="103"/>
      <c r="F141" s="103"/>
      <c r="G141" s="104"/>
      <c r="H141" s="75"/>
      <c r="I141" s="169"/>
      <c r="J141" s="73">
        <v>14000</v>
      </c>
      <c r="K141" s="170">
        <v>11301.9</v>
      </c>
      <c r="L141" s="76">
        <f t="shared" si="2"/>
        <v>80.72785714285715</v>
      </c>
      <c r="M141" s="8"/>
      <c r="N141" s="15"/>
      <c r="O141" s="7"/>
      <c r="P141" s="18"/>
      <c r="Q141" s="18"/>
    </row>
    <row r="142" spans="1:17" s="19" customFormat="1" ht="15">
      <c r="A142" s="331" t="s">
        <v>457</v>
      </c>
      <c r="B142" s="70"/>
      <c r="C142" s="71"/>
      <c r="D142" s="168" t="s">
        <v>72</v>
      </c>
      <c r="E142" s="103"/>
      <c r="F142" s="103"/>
      <c r="G142" s="104"/>
      <c r="H142" s="75"/>
      <c r="I142" s="169"/>
      <c r="J142" s="73">
        <v>19000</v>
      </c>
      <c r="K142" s="170">
        <v>19000</v>
      </c>
      <c r="L142" s="76">
        <f t="shared" si="2"/>
        <v>100</v>
      </c>
      <c r="M142" s="8"/>
      <c r="N142" s="15"/>
      <c r="O142" s="7"/>
      <c r="P142" s="18"/>
      <c r="Q142" s="18"/>
    </row>
    <row r="143" spans="1:17" s="19" customFormat="1" ht="15">
      <c r="A143" s="331" t="s">
        <v>458</v>
      </c>
      <c r="B143" s="70"/>
      <c r="C143" s="71"/>
      <c r="D143" s="168" t="s">
        <v>245</v>
      </c>
      <c r="E143" s="103"/>
      <c r="F143" s="103"/>
      <c r="G143" s="104"/>
      <c r="H143" s="75"/>
      <c r="I143" s="169"/>
      <c r="J143" s="169">
        <v>22000</v>
      </c>
      <c r="K143" s="170">
        <v>21104.5</v>
      </c>
      <c r="L143" s="76">
        <f t="shared" si="2"/>
        <v>95.92954545454545</v>
      </c>
      <c r="M143" s="8"/>
      <c r="N143" s="15"/>
      <c r="O143" s="7"/>
      <c r="P143" s="18"/>
      <c r="Q143" s="18"/>
    </row>
    <row r="144" spans="1:17" s="19" customFormat="1" ht="15">
      <c r="A144" s="331" t="s">
        <v>459</v>
      </c>
      <c r="B144" s="70"/>
      <c r="C144" s="71"/>
      <c r="D144" s="168" t="s">
        <v>79</v>
      </c>
      <c r="E144" s="103"/>
      <c r="F144" s="103"/>
      <c r="G144" s="104"/>
      <c r="H144" s="75"/>
      <c r="I144" s="169"/>
      <c r="J144" s="169">
        <v>8000</v>
      </c>
      <c r="K144" s="170">
        <v>8000</v>
      </c>
      <c r="L144" s="76">
        <f t="shared" si="2"/>
        <v>100</v>
      </c>
      <c r="M144" s="8"/>
      <c r="N144" s="15"/>
      <c r="O144" s="7"/>
      <c r="P144" s="18"/>
      <c r="Q144" s="18"/>
    </row>
    <row r="145" spans="1:17" s="19" customFormat="1" ht="24">
      <c r="A145" s="331" t="s">
        <v>460</v>
      </c>
      <c r="B145" s="70"/>
      <c r="C145" s="71"/>
      <c r="D145" s="168" t="s">
        <v>246</v>
      </c>
      <c r="E145" s="103"/>
      <c r="F145" s="103"/>
      <c r="G145" s="104"/>
      <c r="H145" s="75"/>
      <c r="I145" s="169"/>
      <c r="J145" s="169">
        <v>3000</v>
      </c>
      <c r="K145" s="170">
        <v>3000</v>
      </c>
      <c r="L145" s="76">
        <f t="shared" si="2"/>
        <v>100</v>
      </c>
      <c r="M145" s="8"/>
      <c r="N145" s="15"/>
      <c r="O145" s="7"/>
      <c r="P145" s="18"/>
      <c r="Q145" s="18"/>
    </row>
    <row r="146" spans="1:17" s="19" customFormat="1" ht="15">
      <c r="A146" s="331" t="s">
        <v>461</v>
      </c>
      <c r="B146" s="70"/>
      <c r="C146" s="71"/>
      <c r="D146" s="168" t="s">
        <v>247</v>
      </c>
      <c r="E146" s="103"/>
      <c r="F146" s="103"/>
      <c r="G146" s="104"/>
      <c r="H146" s="75"/>
      <c r="I146" s="169"/>
      <c r="J146" s="73">
        <v>19000</v>
      </c>
      <c r="K146" s="170">
        <v>19000</v>
      </c>
      <c r="L146" s="76">
        <f t="shared" si="2"/>
        <v>100</v>
      </c>
      <c r="M146" s="8"/>
      <c r="N146" s="15"/>
      <c r="O146" s="7"/>
      <c r="P146" s="18"/>
      <c r="Q146" s="18"/>
    </row>
    <row r="147" spans="1:17" s="19" customFormat="1" ht="15">
      <c r="A147" s="331" t="s">
        <v>462</v>
      </c>
      <c r="B147" s="70"/>
      <c r="C147" s="71"/>
      <c r="D147" s="168" t="s">
        <v>248</v>
      </c>
      <c r="E147" s="103"/>
      <c r="F147" s="103"/>
      <c r="G147" s="104"/>
      <c r="H147" s="75"/>
      <c r="I147" s="169"/>
      <c r="J147" s="73">
        <v>17000</v>
      </c>
      <c r="K147" s="170">
        <v>17000</v>
      </c>
      <c r="L147" s="76">
        <f t="shared" si="2"/>
        <v>100</v>
      </c>
      <c r="M147" s="8"/>
      <c r="N147" s="15"/>
      <c r="O147" s="7"/>
      <c r="P147" s="18"/>
      <c r="Q147" s="18"/>
    </row>
    <row r="148" spans="1:17" s="19" customFormat="1" ht="15">
      <c r="A148" s="331" t="s">
        <v>463</v>
      </c>
      <c r="B148" s="70"/>
      <c r="C148" s="71"/>
      <c r="D148" s="168" t="s">
        <v>249</v>
      </c>
      <c r="E148" s="103"/>
      <c r="F148" s="103"/>
      <c r="G148" s="104"/>
      <c r="H148" s="75"/>
      <c r="I148" s="169"/>
      <c r="J148" s="73">
        <v>3000</v>
      </c>
      <c r="K148" s="170">
        <v>3000</v>
      </c>
      <c r="L148" s="76">
        <f t="shared" si="2"/>
        <v>100</v>
      </c>
      <c r="M148" s="8"/>
      <c r="N148" s="15"/>
      <c r="O148" s="7"/>
      <c r="P148" s="18"/>
      <c r="Q148" s="18"/>
    </row>
    <row r="149" spans="1:17" s="19" customFormat="1" ht="24">
      <c r="A149" s="331" t="s">
        <v>464</v>
      </c>
      <c r="B149" s="70"/>
      <c r="C149" s="71"/>
      <c r="D149" s="168" t="s">
        <v>250</v>
      </c>
      <c r="E149" s="103"/>
      <c r="F149" s="103"/>
      <c r="G149" s="104"/>
      <c r="H149" s="75"/>
      <c r="I149" s="169"/>
      <c r="J149" s="73">
        <v>13000</v>
      </c>
      <c r="K149" s="170">
        <v>13000</v>
      </c>
      <c r="L149" s="76">
        <f t="shared" si="2"/>
        <v>100</v>
      </c>
      <c r="M149" s="8"/>
      <c r="N149" s="15"/>
      <c r="O149" s="7"/>
      <c r="P149" s="18"/>
      <c r="Q149" s="18"/>
    </row>
    <row r="150" spans="1:17" s="19" customFormat="1" ht="15">
      <c r="A150" s="331" t="s">
        <v>465</v>
      </c>
      <c r="B150" s="70"/>
      <c r="C150" s="71"/>
      <c r="D150" s="168" t="s">
        <v>251</v>
      </c>
      <c r="E150" s="103"/>
      <c r="F150" s="103"/>
      <c r="G150" s="104"/>
      <c r="H150" s="75"/>
      <c r="I150" s="169"/>
      <c r="J150" s="73">
        <f>10000</f>
        <v>10000</v>
      </c>
      <c r="K150" s="170">
        <v>10000</v>
      </c>
      <c r="L150" s="76">
        <f t="shared" si="2"/>
        <v>100</v>
      </c>
      <c r="M150" s="8"/>
      <c r="N150" s="15"/>
      <c r="O150" s="7"/>
      <c r="P150" s="18"/>
      <c r="Q150" s="18"/>
    </row>
    <row r="151" spans="1:17" s="19" customFormat="1" ht="15">
      <c r="A151" s="331" t="s">
        <v>466</v>
      </c>
      <c r="B151" s="70"/>
      <c r="C151" s="71"/>
      <c r="D151" s="168" t="s">
        <v>252</v>
      </c>
      <c r="E151" s="103"/>
      <c r="F151" s="103"/>
      <c r="G151" s="104"/>
      <c r="H151" s="75"/>
      <c r="I151" s="169"/>
      <c r="J151" s="73">
        <v>23000</v>
      </c>
      <c r="K151" s="170">
        <v>23000</v>
      </c>
      <c r="L151" s="76">
        <f t="shared" si="2"/>
        <v>100</v>
      </c>
      <c r="M151" s="8"/>
      <c r="N151" s="15"/>
      <c r="O151" s="7"/>
      <c r="P151" s="18"/>
      <c r="Q151" s="18"/>
    </row>
    <row r="152" spans="1:17" s="19" customFormat="1" ht="15">
      <c r="A152" s="331" t="s">
        <v>467</v>
      </c>
      <c r="B152" s="70"/>
      <c r="C152" s="71"/>
      <c r="D152" s="168" t="s">
        <v>74</v>
      </c>
      <c r="E152" s="103"/>
      <c r="F152" s="103"/>
      <c r="G152" s="104"/>
      <c r="H152" s="75"/>
      <c r="I152" s="169"/>
      <c r="J152" s="73">
        <v>29000</v>
      </c>
      <c r="K152" s="170">
        <v>28994</v>
      </c>
      <c r="L152" s="76">
        <f t="shared" si="2"/>
        <v>99.97931034482758</v>
      </c>
      <c r="M152" s="8"/>
      <c r="N152" s="15"/>
      <c r="O152" s="7"/>
      <c r="P152" s="18"/>
      <c r="Q152" s="18"/>
    </row>
    <row r="153" spans="1:17" s="19" customFormat="1" ht="15">
      <c r="A153" s="331" t="s">
        <v>468</v>
      </c>
      <c r="B153" s="70"/>
      <c r="C153" s="71"/>
      <c r="D153" s="168" t="s">
        <v>253</v>
      </c>
      <c r="E153" s="103"/>
      <c r="F153" s="103"/>
      <c r="G153" s="104"/>
      <c r="H153" s="75"/>
      <c r="I153" s="169"/>
      <c r="J153" s="73">
        <v>22000</v>
      </c>
      <c r="K153" s="170">
        <v>21700.85</v>
      </c>
      <c r="L153" s="76">
        <f t="shared" si="2"/>
        <v>98.64022727272726</v>
      </c>
      <c r="M153" s="8"/>
      <c r="N153" s="15"/>
      <c r="O153" s="7"/>
      <c r="P153" s="18"/>
      <c r="Q153" s="18"/>
    </row>
    <row r="154" spans="1:17" s="19" customFormat="1" ht="15">
      <c r="A154" s="331" t="s">
        <v>469</v>
      </c>
      <c r="B154" s="70"/>
      <c r="C154" s="71"/>
      <c r="D154" s="168" t="s">
        <v>254</v>
      </c>
      <c r="E154" s="103"/>
      <c r="F154" s="103"/>
      <c r="G154" s="104"/>
      <c r="H154" s="75"/>
      <c r="I154" s="169"/>
      <c r="J154" s="73">
        <v>112000</v>
      </c>
      <c r="K154" s="170">
        <v>112000</v>
      </c>
      <c r="L154" s="76">
        <f t="shared" si="2"/>
        <v>100</v>
      </c>
      <c r="M154" s="8"/>
      <c r="N154" s="15"/>
      <c r="O154" s="7"/>
      <c r="P154" s="18"/>
      <c r="Q154" s="18"/>
    </row>
    <row r="155" spans="1:17" s="19" customFormat="1" ht="15">
      <c r="A155" s="331" t="s">
        <v>470</v>
      </c>
      <c r="B155" s="70"/>
      <c r="C155" s="71"/>
      <c r="D155" s="168" t="s">
        <v>255</v>
      </c>
      <c r="E155" s="103"/>
      <c r="F155" s="103"/>
      <c r="G155" s="104"/>
      <c r="H155" s="75"/>
      <c r="I155" s="169"/>
      <c r="J155" s="73">
        <v>9000</v>
      </c>
      <c r="K155" s="170">
        <v>9000</v>
      </c>
      <c r="L155" s="76">
        <f t="shared" si="2"/>
        <v>100</v>
      </c>
      <c r="M155" s="8"/>
      <c r="N155" s="15"/>
      <c r="O155" s="7"/>
      <c r="P155" s="18"/>
      <c r="Q155" s="18"/>
    </row>
    <row r="156" spans="1:17" s="19" customFormat="1" ht="15">
      <c r="A156" s="331" t="s">
        <v>471</v>
      </c>
      <c r="B156" s="70"/>
      <c r="C156" s="71"/>
      <c r="D156" s="72" t="s">
        <v>256</v>
      </c>
      <c r="E156" s="103"/>
      <c r="F156" s="103"/>
      <c r="G156" s="104"/>
      <c r="H156" s="75"/>
      <c r="I156" s="169"/>
      <c r="J156" s="73">
        <v>3000</v>
      </c>
      <c r="K156" s="170">
        <v>3000</v>
      </c>
      <c r="L156" s="76">
        <f t="shared" si="2"/>
        <v>100</v>
      </c>
      <c r="M156" s="8"/>
      <c r="N156" s="15"/>
      <c r="O156" s="7"/>
      <c r="P156" s="18"/>
      <c r="Q156" s="18"/>
    </row>
    <row r="157" spans="1:17" s="19" customFormat="1" ht="15">
      <c r="A157" s="331" t="s">
        <v>472</v>
      </c>
      <c r="B157" s="70"/>
      <c r="C157" s="71"/>
      <c r="D157" s="168" t="s">
        <v>73</v>
      </c>
      <c r="E157" s="103"/>
      <c r="F157" s="103"/>
      <c r="G157" s="104"/>
      <c r="H157" s="75"/>
      <c r="I157" s="169"/>
      <c r="J157" s="73">
        <v>15000</v>
      </c>
      <c r="K157" s="170">
        <v>15000</v>
      </c>
      <c r="L157" s="76">
        <f t="shared" si="2"/>
        <v>100</v>
      </c>
      <c r="M157" s="8"/>
      <c r="N157" s="15"/>
      <c r="O157" s="7"/>
      <c r="P157" s="18"/>
      <c r="Q157" s="18"/>
    </row>
    <row r="158" spans="1:17" s="19" customFormat="1" ht="24">
      <c r="A158" s="331" t="s">
        <v>473</v>
      </c>
      <c r="B158" s="70"/>
      <c r="C158" s="71"/>
      <c r="D158" s="72" t="s">
        <v>257</v>
      </c>
      <c r="E158" s="103"/>
      <c r="F158" s="103"/>
      <c r="G158" s="104"/>
      <c r="H158" s="75"/>
      <c r="I158" s="169"/>
      <c r="J158" s="73">
        <v>15000</v>
      </c>
      <c r="K158" s="170">
        <v>15000</v>
      </c>
      <c r="L158" s="76">
        <f t="shared" si="2"/>
        <v>100</v>
      </c>
      <c r="M158" s="8"/>
      <c r="N158" s="15"/>
      <c r="O158" s="7"/>
      <c r="P158" s="18"/>
      <c r="Q158" s="18"/>
    </row>
    <row r="159" spans="1:17" s="19" customFormat="1" ht="24">
      <c r="A159" s="331" t="s">
        <v>474</v>
      </c>
      <c r="B159" s="70"/>
      <c r="C159" s="71"/>
      <c r="D159" s="72" t="s">
        <v>258</v>
      </c>
      <c r="E159" s="103"/>
      <c r="F159" s="103"/>
      <c r="G159" s="104"/>
      <c r="H159" s="75"/>
      <c r="I159" s="169"/>
      <c r="J159" s="73">
        <v>23000</v>
      </c>
      <c r="K159" s="170">
        <v>23000</v>
      </c>
      <c r="L159" s="76">
        <f t="shared" si="2"/>
        <v>100</v>
      </c>
      <c r="M159" s="8"/>
      <c r="N159" s="15"/>
      <c r="O159" s="7"/>
      <c r="P159" s="18"/>
      <c r="Q159" s="18"/>
    </row>
    <row r="160" spans="1:17" s="19" customFormat="1" ht="15">
      <c r="A160" s="331" t="s">
        <v>475</v>
      </c>
      <c r="B160" s="70"/>
      <c r="C160" s="71"/>
      <c r="D160" s="72" t="s">
        <v>259</v>
      </c>
      <c r="E160" s="103"/>
      <c r="F160" s="103"/>
      <c r="G160" s="104"/>
      <c r="H160" s="75"/>
      <c r="I160" s="169"/>
      <c r="J160" s="73">
        <v>5000</v>
      </c>
      <c r="K160" s="170">
        <v>5000</v>
      </c>
      <c r="L160" s="76">
        <f t="shared" si="2"/>
        <v>100</v>
      </c>
      <c r="M160" s="8"/>
      <c r="N160" s="15"/>
      <c r="O160" s="7"/>
      <c r="P160" s="18"/>
      <c r="Q160" s="18"/>
    </row>
    <row r="161" spans="1:17" s="19" customFormat="1" ht="15">
      <c r="A161" s="331" t="s">
        <v>476</v>
      </c>
      <c r="B161" s="70"/>
      <c r="C161" s="71"/>
      <c r="D161" s="72" t="s">
        <v>78</v>
      </c>
      <c r="E161" s="103"/>
      <c r="F161" s="103"/>
      <c r="G161" s="104"/>
      <c r="H161" s="75"/>
      <c r="I161" s="169"/>
      <c r="J161" s="73">
        <v>6000</v>
      </c>
      <c r="K161" s="170">
        <v>6000</v>
      </c>
      <c r="L161" s="76">
        <f t="shared" si="2"/>
        <v>100</v>
      </c>
      <c r="M161" s="8"/>
      <c r="N161" s="15"/>
      <c r="O161" s="7"/>
      <c r="P161" s="18"/>
      <c r="Q161" s="18"/>
    </row>
    <row r="162" spans="1:17" s="19" customFormat="1" ht="15">
      <c r="A162" s="331" t="s">
        <v>477</v>
      </c>
      <c r="B162" s="70"/>
      <c r="C162" s="71"/>
      <c r="D162" s="72" t="s">
        <v>260</v>
      </c>
      <c r="E162" s="103"/>
      <c r="F162" s="103"/>
      <c r="G162" s="104"/>
      <c r="H162" s="75"/>
      <c r="I162" s="169"/>
      <c r="J162" s="73">
        <v>3000</v>
      </c>
      <c r="K162" s="170">
        <v>3000</v>
      </c>
      <c r="L162" s="76">
        <f t="shared" si="2"/>
        <v>100</v>
      </c>
      <c r="M162" s="8"/>
      <c r="N162" s="15"/>
      <c r="O162" s="7"/>
      <c r="P162" s="18"/>
      <c r="Q162" s="18"/>
    </row>
    <row r="163" spans="1:17" s="19" customFormat="1" ht="15">
      <c r="A163" s="331" t="s">
        <v>478</v>
      </c>
      <c r="B163" s="70"/>
      <c r="C163" s="71"/>
      <c r="D163" s="72" t="s">
        <v>261</v>
      </c>
      <c r="E163" s="103"/>
      <c r="F163" s="103"/>
      <c r="G163" s="104"/>
      <c r="H163" s="75"/>
      <c r="I163" s="169"/>
      <c r="J163" s="73">
        <v>6000</v>
      </c>
      <c r="K163" s="170">
        <v>6000</v>
      </c>
      <c r="L163" s="76">
        <f t="shared" si="2"/>
        <v>100</v>
      </c>
      <c r="M163" s="8"/>
      <c r="N163" s="15"/>
      <c r="O163" s="7"/>
      <c r="P163" s="18"/>
      <c r="Q163" s="18"/>
    </row>
    <row r="164" spans="1:17" s="19" customFormat="1" ht="15">
      <c r="A164" s="331" t="s">
        <v>479</v>
      </c>
      <c r="B164" s="70"/>
      <c r="C164" s="71"/>
      <c r="D164" s="72" t="s">
        <v>75</v>
      </c>
      <c r="E164" s="103"/>
      <c r="F164" s="103"/>
      <c r="G164" s="104"/>
      <c r="H164" s="75"/>
      <c r="I164" s="169"/>
      <c r="J164" s="73">
        <v>5000</v>
      </c>
      <c r="K164" s="170">
        <v>4154.41</v>
      </c>
      <c r="L164" s="76">
        <f t="shared" si="2"/>
        <v>83.0882</v>
      </c>
      <c r="M164" s="8"/>
      <c r="N164" s="15"/>
      <c r="O164" s="7"/>
      <c r="P164" s="18"/>
      <c r="Q164" s="18"/>
    </row>
    <row r="165" spans="1:17" s="19" customFormat="1" ht="15">
      <c r="A165" s="331" t="s">
        <v>480</v>
      </c>
      <c r="B165" s="70"/>
      <c r="C165" s="71"/>
      <c r="D165" s="72" t="s">
        <v>262</v>
      </c>
      <c r="E165" s="103"/>
      <c r="F165" s="103"/>
      <c r="G165" s="104"/>
      <c r="H165" s="75"/>
      <c r="I165" s="169"/>
      <c r="J165" s="73">
        <v>6000</v>
      </c>
      <c r="K165" s="170">
        <v>6000</v>
      </c>
      <c r="L165" s="76">
        <f t="shared" si="2"/>
        <v>100</v>
      </c>
      <c r="M165" s="8"/>
      <c r="N165" s="15"/>
      <c r="O165" s="7"/>
      <c r="P165" s="18"/>
      <c r="Q165" s="18"/>
    </row>
    <row r="166" spans="1:17" s="19" customFormat="1" ht="15">
      <c r="A166" s="331" t="s">
        <v>481</v>
      </c>
      <c r="B166" s="70"/>
      <c r="C166" s="71"/>
      <c r="D166" s="72" t="s">
        <v>263</v>
      </c>
      <c r="E166" s="103"/>
      <c r="F166" s="103"/>
      <c r="G166" s="104"/>
      <c r="H166" s="75"/>
      <c r="I166" s="169"/>
      <c r="J166" s="73">
        <v>5000</v>
      </c>
      <c r="K166" s="170">
        <v>5000</v>
      </c>
      <c r="L166" s="76">
        <f t="shared" si="2"/>
        <v>100</v>
      </c>
      <c r="M166" s="8"/>
      <c r="N166" s="15"/>
      <c r="O166" s="7"/>
      <c r="P166" s="18"/>
      <c r="Q166" s="18"/>
    </row>
    <row r="167" spans="1:17" s="19" customFormat="1" ht="15">
      <c r="A167" s="331" t="s">
        <v>482</v>
      </c>
      <c r="B167" s="70"/>
      <c r="C167" s="71"/>
      <c r="D167" s="72" t="s">
        <v>171</v>
      </c>
      <c r="E167" s="103"/>
      <c r="F167" s="103"/>
      <c r="G167" s="104"/>
      <c r="H167" s="75"/>
      <c r="I167" s="169"/>
      <c r="J167" s="73">
        <v>9000</v>
      </c>
      <c r="K167" s="170">
        <v>9000</v>
      </c>
      <c r="L167" s="76">
        <f t="shared" si="2"/>
        <v>100</v>
      </c>
      <c r="M167" s="8"/>
      <c r="N167" s="15"/>
      <c r="O167" s="7"/>
      <c r="P167" s="18"/>
      <c r="Q167" s="18"/>
    </row>
    <row r="168" spans="1:17" s="19" customFormat="1" ht="15">
      <c r="A168" s="331" t="s">
        <v>483</v>
      </c>
      <c r="B168" s="70"/>
      <c r="C168" s="71"/>
      <c r="D168" s="72" t="s">
        <v>264</v>
      </c>
      <c r="E168" s="103"/>
      <c r="F168" s="103"/>
      <c r="G168" s="104"/>
      <c r="H168" s="75"/>
      <c r="I168" s="169"/>
      <c r="J168" s="73">
        <v>7000</v>
      </c>
      <c r="K168" s="170">
        <v>6910</v>
      </c>
      <c r="L168" s="76">
        <f t="shared" si="2"/>
        <v>98.71428571428571</v>
      </c>
      <c r="M168" s="8"/>
      <c r="N168" s="15"/>
      <c r="O168" s="7"/>
      <c r="P168" s="18"/>
      <c r="Q168" s="18"/>
    </row>
    <row r="169" spans="1:17" s="19" customFormat="1" ht="15">
      <c r="A169" s="331"/>
      <c r="B169" s="70"/>
      <c r="C169" s="71"/>
      <c r="D169" s="72"/>
      <c r="E169" s="103"/>
      <c r="F169" s="103"/>
      <c r="G169" s="104"/>
      <c r="H169" s="75"/>
      <c r="I169" s="169"/>
      <c r="J169" s="73"/>
      <c r="K169" s="170"/>
      <c r="L169" s="76"/>
      <c r="M169" s="8"/>
      <c r="N169" s="15"/>
      <c r="O169" s="7"/>
      <c r="P169" s="18"/>
      <c r="Q169" s="18"/>
    </row>
    <row r="170" spans="1:17" s="19" customFormat="1" ht="36">
      <c r="A170" s="331"/>
      <c r="B170" s="70"/>
      <c r="C170" s="172"/>
      <c r="D170" s="157" t="s">
        <v>484</v>
      </c>
      <c r="E170" s="103"/>
      <c r="F170" s="103"/>
      <c r="G170" s="104"/>
      <c r="H170" s="75"/>
      <c r="I170" s="173"/>
      <c r="J170" s="173"/>
      <c r="K170" s="174"/>
      <c r="L170" s="76"/>
      <c r="M170" s="8"/>
      <c r="N170" s="15"/>
      <c r="O170" s="7"/>
      <c r="P170" s="18"/>
      <c r="Q170" s="18"/>
    </row>
    <row r="171" spans="1:17" s="19" customFormat="1" ht="48">
      <c r="A171" s="331"/>
      <c r="B171" s="70"/>
      <c r="C171" s="172"/>
      <c r="D171" s="153" t="s">
        <v>312</v>
      </c>
      <c r="E171" s="103"/>
      <c r="F171" s="103"/>
      <c r="G171" s="104"/>
      <c r="H171" s="75"/>
      <c r="I171" s="173"/>
      <c r="J171" s="173"/>
      <c r="K171" s="174"/>
      <c r="L171" s="76"/>
      <c r="M171" s="8"/>
      <c r="N171" s="15"/>
      <c r="O171" s="7"/>
      <c r="P171" s="18"/>
      <c r="Q171" s="18"/>
    </row>
    <row r="172" spans="1:17" s="19" customFormat="1" ht="36">
      <c r="A172" s="331"/>
      <c r="B172" s="70"/>
      <c r="C172" s="172"/>
      <c r="D172" s="157" t="s">
        <v>313</v>
      </c>
      <c r="E172" s="103"/>
      <c r="F172" s="103"/>
      <c r="G172" s="104"/>
      <c r="H172" s="75"/>
      <c r="I172" s="173"/>
      <c r="J172" s="173"/>
      <c r="K172" s="174"/>
      <c r="L172" s="76"/>
      <c r="M172" s="8"/>
      <c r="N172" s="15"/>
      <c r="O172" s="7"/>
      <c r="P172" s="18"/>
      <c r="Q172" s="18"/>
    </row>
    <row r="173" spans="1:17" s="19" customFormat="1" ht="36">
      <c r="A173" s="331"/>
      <c r="B173" s="70"/>
      <c r="C173" s="172"/>
      <c r="D173" s="157" t="s">
        <v>314</v>
      </c>
      <c r="E173" s="103"/>
      <c r="F173" s="103"/>
      <c r="G173" s="104"/>
      <c r="H173" s="75"/>
      <c r="I173" s="173"/>
      <c r="J173" s="173"/>
      <c r="K173" s="175"/>
      <c r="L173" s="76"/>
      <c r="M173" s="8"/>
      <c r="N173" s="15"/>
      <c r="O173" s="7"/>
      <c r="P173" s="18"/>
      <c r="Q173" s="18"/>
    </row>
    <row r="174" spans="1:17" s="19" customFormat="1" ht="24">
      <c r="A174" s="331"/>
      <c r="B174" s="70"/>
      <c r="C174" s="172"/>
      <c r="D174" s="157" t="s">
        <v>265</v>
      </c>
      <c r="E174" s="103"/>
      <c r="F174" s="103"/>
      <c r="G174" s="104"/>
      <c r="H174" s="75"/>
      <c r="I174" s="173"/>
      <c r="J174" s="173"/>
      <c r="K174" s="175"/>
      <c r="L174" s="76"/>
      <c r="M174" s="8"/>
      <c r="N174" s="15"/>
      <c r="O174" s="7"/>
      <c r="P174" s="18"/>
      <c r="Q174" s="18"/>
    </row>
    <row r="175" spans="1:17" s="19" customFormat="1" ht="36">
      <c r="A175" s="328"/>
      <c r="B175" s="77"/>
      <c r="C175" s="176"/>
      <c r="D175" s="177" t="s">
        <v>315</v>
      </c>
      <c r="E175" s="109"/>
      <c r="F175" s="109"/>
      <c r="G175" s="110"/>
      <c r="H175" s="82"/>
      <c r="I175" s="178"/>
      <c r="J175" s="178"/>
      <c r="K175" s="179"/>
      <c r="L175" s="83"/>
      <c r="M175" s="8"/>
      <c r="N175" s="15"/>
      <c r="O175" s="7"/>
      <c r="P175" s="18"/>
      <c r="Q175" s="18"/>
    </row>
    <row r="176" spans="1:15" s="19" customFormat="1" ht="36">
      <c r="A176" s="120" t="s">
        <v>11</v>
      </c>
      <c r="B176" s="63">
        <v>852</v>
      </c>
      <c r="C176" s="64">
        <v>85203</v>
      </c>
      <c r="D176" s="226" t="s">
        <v>15</v>
      </c>
      <c r="E176" s="154"/>
      <c r="F176" s="154"/>
      <c r="G176" s="155"/>
      <c r="H176" s="151"/>
      <c r="I176" s="244">
        <f>SUM(I177:I181)</f>
        <v>560000</v>
      </c>
      <c r="J176" s="244">
        <f>SUM(J178:J181)</f>
        <v>578300</v>
      </c>
      <c r="K176" s="245">
        <f>SUM(K178:K181)</f>
        <v>578300</v>
      </c>
      <c r="L176" s="69">
        <f aca="true" t="shared" si="3" ref="L176:L184">K176/J176*100</f>
        <v>100</v>
      </c>
      <c r="M176" s="8"/>
      <c r="N176" s="32"/>
      <c r="O176" s="8"/>
    </row>
    <row r="177" spans="1:15" s="19" customFormat="1" ht="15">
      <c r="A177" s="331"/>
      <c r="B177" s="70"/>
      <c r="C177" s="71"/>
      <c r="D177" s="246" t="s">
        <v>16</v>
      </c>
      <c r="E177" s="103"/>
      <c r="F177" s="103"/>
      <c r="G177" s="104"/>
      <c r="H177" s="75"/>
      <c r="I177" s="247"/>
      <c r="J177" s="247"/>
      <c r="K177" s="248"/>
      <c r="L177" s="76"/>
      <c r="M177" s="8"/>
      <c r="N177" s="32"/>
      <c r="O177" s="8"/>
    </row>
    <row r="178" spans="1:15" s="19" customFormat="1" ht="24">
      <c r="A178" s="331" t="s">
        <v>485</v>
      </c>
      <c r="B178" s="70"/>
      <c r="C178" s="71"/>
      <c r="D178" s="249" t="s">
        <v>82</v>
      </c>
      <c r="E178" s="103"/>
      <c r="F178" s="103"/>
      <c r="G178" s="104"/>
      <c r="H178" s="75"/>
      <c r="I178" s="169">
        <v>150000</v>
      </c>
      <c r="J178" s="169">
        <v>150000</v>
      </c>
      <c r="K178" s="104">
        <v>150000</v>
      </c>
      <c r="L178" s="76">
        <f t="shared" si="3"/>
        <v>100</v>
      </c>
      <c r="M178" s="8"/>
      <c r="N178" s="32"/>
      <c r="O178" s="8"/>
    </row>
    <row r="179" spans="1:15" s="19" customFormat="1" ht="15">
      <c r="A179" s="331"/>
      <c r="B179" s="70"/>
      <c r="C179" s="71"/>
      <c r="D179" s="246" t="s">
        <v>17</v>
      </c>
      <c r="E179" s="103"/>
      <c r="F179" s="103"/>
      <c r="G179" s="104"/>
      <c r="H179" s="75"/>
      <c r="I179" s="169"/>
      <c r="J179" s="169"/>
      <c r="K179" s="104"/>
      <c r="L179" s="76"/>
      <c r="M179" s="8"/>
      <c r="N179" s="32"/>
      <c r="O179" s="8"/>
    </row>
    <row r="180" spans="1:15" s="19" customFormat="1" ht="15">
      <c r="A180" s="331" t="s">
        <v>486</v>
      </c>
      <c r="B180" s="70"/>
      <c r="C180" s="71"/>
      <c r="D180" s="249" t="s">
        <v>83</v>
      </c>
      <c r="E180" s="103"/>
      <c r="F180" s="103"/>
      <c r="G180" s="104"/>
      <c r="H180" s="75"/>
      <c r="I180" s="169">
        <v>350000</v>
      </c>
      <c r="J180" s="169">
        <v>368300</v>
      </c>
      <c r="K180" s="104">
        <v>368300</v>
      </c>
      <c r="L180" s="76">
        <f t="shared" si="3"/>
        <v>100</v>
      </c>
      <c r="M180" s="8"/>
      <c r="N180" s="32"/>
      <c r="O180" s="8"/>
    </row>
    <row r="181" spans="1:15" s="19" customFormat="1" ht="24">
      <c r="A181" s="331" t="s">
        <v>487</v>
      </c>
      <c r="B181" s="70"/>
      <c r="C181" s="71"/>
      <c r="D181" s="249" t="s">
        <v>84</v>
      </c>
      <c r="E181" s="103"/>
      <c r="F181" s="103"/>
      <c r="G181" s="104"/>
      <c r="H181" s="75"/>
      <c r="I181" s="169">
        <v>60000</v>
      </c>
      <c r="J181" s="169">
        <v>60000</v>
      </c>
      <c r="K181" s="104">
        <v>60000</v>
      </c>
      <c r="L181" s="76">
        <f t="shared" si="3"/>
        <v>100</v>
      </c>
      <c r="M181" s="8"/>
      <c r="N181" s="32"/>
      <c r="O181" s="8"/>
    </row>
    <row r="182" spans="1:15" s="19" customFormat="1" ht="15">
      <c r="A182" s="331"/>
      <c r="B182" s="70"/>
      <c r="C182" s="71"/>
      <c r="D182" s="249"/>
      <c r="E182" s="103"/>
      <c r="F182" s="103"/>
      <c r="G182" s="104"/>
      <c r="H182" s="75"/>
      <c r="I182" s="169"/>
      <c r="J182" s="169"/>
      <c r="K182" s="104"/>
      <c r="L182" s="76"/>
      <c r="M182" s="8"/>
      <c r="N182" s="32"/>
      <c r="O182" s="8"/>
    </row>
    <row r="183" spans="1:15" s="38" customFormat="1" ht="51.75" customHeight="1">
      <c r="A183" s="120" t="s">
        <v>306</v>
      </c>
      <c r="B183" s="63">
        <v>852</v>
      </c>
      <c r="C183" s="64">
        <v>85295</v>
      </c>
      <c r="D183" s="226" t="s">
        <v>290</v>
      </c>
      <c r="E183" s="112"/>
      <c r="F183" s="250"/>
      <c r="G183" s="113"/>
      <c r="H183" s="67"/>
      <c r="I183" s="244"/>
      <c r="J183" s="244">
        <f>SUM(J184)</f>
        <v>50000</v>
      </c>
      <c r="K183" s="245">
        <f>SUM(K184)</f>
        <v>50000</v>
      </c>
      <c r="L183" s="251">
        <f t="shared" si="3"/>
        <v>100</v>
      </c>
      <c r="M183" s="23"/>
      <c r="N183" s="37"/>
      <c r="O183" s="23"/>
    </row>
    <row r="184" spans="1:15" s="19" customFormat="1" ht="16.5" customHeight="1">
      <c r="A184" s="331" t="s">
        <v>488</v>
      </c>
      <c r="B184" s="70"/>
      <c r="C184" s="71"/>
      <c r="D184" s="249" t="s">
        <v>316</v>
      </c>
      <c r="E184" s="252"/>
      <c r="F184" s="154"/>
      <c r="G184" s="253"/>
      <c r="H184" s="75"/>
      <c r="I184" s="169"/>
      <c r="J184" s="169">
        <v>50000</v>
      </c>
      <c r="K184" s="121">
        <v>50000</v>
      </c>
      <c r="L184" s="254">
        <f t="shared" si="3"/>
        <v>100</v>
      </c>
      <c r="M184" s="8"/>
      <c r="N184" s="32"/>
      <c r="O184" s="8"/>
    </row>
    <row r="185" spans="1:15" s="19" customFormat="1" ht="24" customHeight="1" hidden="1">
      <c r="A185" s="331"/>
      <c r="B185" s="70"/>
      <c r="C185" s="71"/>
      <c r="D185" s="249"/>
      <c r="E185" s="252"/>
      <c r="F185" s="109"/>
      <c r="G185" s="253"/>
      <c r="H185" s="75"/>
      <c r="I185" s="169"/>
      <c r="J185" s="169"/>
      <c r="K185" s="121"/>
      <c r="L185" s="255"/>
      <c r="M185" s="8"/>
      <c r="N185" s="32"/>
      <c r="O185" s="8"/>
    </row>
    <row r="186" spans="1:15" s="19" customFormat="1" ht="60">
      <c r="A186" s="335" t="s">
        <v>12</v>
      </c>
      <c r="B186" s="63">
        <v>853</v>
      </c>
      <c r="C186" s="64">
        <v>85311</v>
      </c>
      <c r="D186" s="226" t="s">
        <v>184</v>
      </c>
      <c r="E186" s="154"/>
      <c r="F186" s="109"/>
      <c r="G186" s="155"/>
      <c r="H186" s="151"/>
      <c r="I186" s="244">
        <v>200000</v>
      </c>
      <c r="J186" s="244">
        <f>SUM(J187:J200)</f>
        <v>200000</v>
      </c>
      <c r="K186" s="245">
        <f>SUM(K187:K200)</f>
        <v>199376.65000000002</v>
      </c>
      <c r="L186" s="152">
        <f aca="true" t="shared" si="4" ref="L186:L200">K186/J186*100</f>
        <v>99.688325</v>
      </c>
      <c r="M186" s="8"/>
      <c r="N186" s="32"/>
      <c r="O186" s="8"/>
    </row>
    <row r="187" spans="1:15" s="19" customFormat="1" ht="33" customHeight="1">
      <c r="A187" s="335" t="s">
        <v>489</v>
      </c>
      <c r="B187" s="256"/>
      <c r="C187" s="257"/>
      <c r="D187" s="258" t="s">
        <v>291</v>
      </c>
      <c r="E187" s="259"/>
      <c r="F187" s="259"/>
      <c r="G187" s="260"/>
      <c r="H187" s="261"/>
      <c r="I187" s="262">
        <v>30000</v>
      </c>
      <c r="J187" s="262">
        <v>30000</v>
      </c>
      <c r="K187" s="263">
        <v>30000</v>
      </c>
      <c r="L187" s="264">
        <f t="shared" si="4"/>
        <v>100</v>
      </c>
      <c r="M187" s="8"/>
      <c r="N187" s="32"/>
      <c r="O187" s="8"/>
    </row>
    <row r="188" spans="1:15" s="19" customFormat="1" ht="31.5" customHeight="1">
      <c r="A188" s="331" t="s">
        <v>490</v>
      </c>
      <c r="B188" s="256"/>
      <c r="C188" s="257"/>
      <c r="D188" s="258" t="s">
        <v>292</v>
      </c>
      <c r="E188" s="259"/>
      <c r="F188" s="259"/>
      <c r="G188" s="260"/>
      <c r="H188" s="261"/>
      <c r="I188" s="262">
        <v>14000</v>
      </c>
      <c r="J188" s="262">
        <v>14000</v>
      </c>
      <c r="K188" s="263">
        <v>13653.67</v>
      </c>
      <c r="L188" s="264">
        <f t="shared" si="4"/>
        <v>97.52621428571429</v>
      </c>
      <c r="M188" s="8"/>
      <c r="N188" s="32"/>
      <c r="O188" s="8"/>
    </row>
    <row r="189" spans="1:15" s="19" customFormat="1" ht="24">
      <c r="A189" s="331" t="s">
        <v>491</v>
      </c>
      <c r="B189" s="256"/>
      <c r="C189" s="257"/>
      <c r="D189" s="258" t="s">
        <v>293</v>
      </c>
      <c r="E189" s="259"/>
      <c r="F189" s="259"/>
      <c r="G189" s="260"/>
      <c r="H189" s="261"/>
      <c r="I189" s="262">
        <v>21000</v>
      </c>
      <c r="J189" s="262">
        <v>21000</v>
      </c>
      <c r="K189" s="263">
        <v>20863.16</v>
      </c>
      <c r="L189" s="264">
        <f t="shared" si="4"/>
        <v>99.34838095238095</v>
      </c>
      <c r="M189" s="8"/>
      <c r="N189" s="32"/>
      <c r="O189" s="8"/>
    </row>
    <row r="190" spans="1:15" s="19" customFormat="1" ht="33" customHeight="1">
      <c r="A190" s="331" t="s">
        <v>492</v>
      </c>
      <c r="B190" s="256"/>
      <c r="C190" s="257"/>
      <c r="D190" s="258" t="s">
        <v>294</v>
      </c>
      <c r="E190" s="259"/>
      <c r="F190" s="259"/>
      <c r="G190" s="260"/>
      <c r="H190" s="261"/>
      <c r="I190" s="262">
        <v>20000</v>
      </c>
      <c r="J190" s="262">
        <v>20000</v>
      </c>
      <c r="K190" s="263">
        <v>20000</v>
      </c>
      <c r="L190" s="264">
        <f t="shared" si="4"/>
        <v>100</v>
      </c>
      <c r="M190" s="8"/>
      <c r="N190" s="32"/>
      <c r="O190" s="8"/>
    </row>
    <row r="191" spans="1:15" s="19" customFormat="1" ht="29.25" customHeight="1">
      <c r="A191" s="331" t="s">
        <v>493</v>
      </c>
      <c r="B191" s="256"/>
      <c r="C191" s="257"/>
      <c r="D191" s="258" t="s">
        <v>295</v>
      </c>
      <c r="E191" s="259"/>
      <c r="F191" s="259"/>
      <c r="G191" s="260"/>
      <c r="H191" s="261"/>
      <c r="I191" s="262">
        <v>10000</v>
      </c>
      <c r="J191" s="262">
        <v>10000</v>
      </c>
      <c r="K191" s="263">
        <v>9909</v>
      </c>
      <c r="L191" s="264">
        <f t="shared" si="4"/>
        <v>99.09</v>
      </c>
      <c r="M191" s="8"/>
      <c r="N191" s="32"/>
      <c r="O191" s="8"/>
    </row>
    <row r="192" spans="1:15" s="19" customFormat="1" ht="42" customHeight="1">
      <c r="A192" s="331" t="s">
        <v>494</v>
      </c>
      <c r="B192" s="256"/>
      <c r="C192" s="257"/>
      <c r="D192" s="258" t="s">
        <v>296</v>
      </c>
      <c r="E192" s="259"/>
      <c r="F192" s="259"/>
      <c r="G192" s="260"/>
      <c r="H192" s="261"/>
      <c r="I192" s="262">
        <v>10000</v>
      </c>
      <c r="J192" s="262">
        <v>10000</v>
      </c>
      <c r="K192" s="263">
        <v>10000</v>
      </c>
      <c r="L192" s="264">
        <f t="shared" si="4"/>
        <v>100</v>
      </c>
      <c r="M192" s="8"/>
      <c r="N192" s="32"/>
      <c r="O192" s="8"/>
    </row>
    <row r="193" spans="1:15" s="19" customFormat="1" ht="21" customHeight="1">
      <c r="A193" s="331" t="s">
        <v>495</v>
      </c>
      <c r="B193" s="256"/>
      <c r="C193" s="257"/>
      <c r="D193" s="258" t="s">
        <v>297</v>
      </c>
      <c r="E193" s="259"/>
      <c r="F193" s="259"/>
      <c r="G193" s="260"/>
      <c r="H193" s="261"/>
      <c r="I193" s="265">
        <v>3000</v>
      </c>
      <c r="J193" s="265">
        <v>3000</v>
      </c>
      <c r="K193" s="263">
        <v>2950.82</v>
      </c>
      <c r="L193" s="264">
        <f t="shared" si="4"/>
        <v>98.36066666666667</v>
      </c>
      <c r="M193" s="8"/>
      <c r="N193" s="32"/>
      <c r="O193" s="8"/>
    </row>
    <row r="194" spans="1:15" s="19" customFormat="1" ht="22.5" customHeight="1">
      <c r="A194" s="331" t="s">
        <v>496</v>
      </c>
      <c r="B194" s="256"/>
      <c r="C194" s="257"/>
      <c r="D194" s="258" t="s">
        <v>298</v>
      </c>
      <c r="E194" s="259"/>
      <c r="F194" s="259"/>
      <c r="G194" s="260"/>
      <c r="H194" s="261"/>
      <c r="I194" s="262">
        <v>5000</v>
      </c>
      <c r="J194" s="262">
        <v>5000</v>
      </c>
      <c r="K194" s="263">
        <v>5000</v>
      </c>
      <c r="L194" s="264">
        <f t="shared" si="4"/>
        <v>100</v>
      </c>
      <c r="M194" s="8"/>
      <c r="N194" s="32"/>
      <c r="O194" s="8"/>
    </row>
    <row r="195" spans="1:15" s="19" customFormat="1" ht="24">
      <c r="A195" s="331" t="s">
        <v>497</v>
      </c>
      <c r="B195" s="256"/>
      <c r="C195" s="257"/>
      <c r="D195" s="258" t="s">
        <v>299</v>
      </c>
      <c r="E195" s="259"/>
      <c r="F195" s="259"/>
      <c r="G195" s="260"/>
      <c r="H195" s="261"/>
      <c r="I195" s="262">
        <v>5000</v>
      </c>
      <c r="J195" s="262">
        <v>5000</v>
      </c>
      <c r="K195" s="263">
        <v>5000</v>
      </c>
      <c r="L195" s="264">
        <f t="shared" si="4"/>
        <v>100</v>
      </c>
      <c r="M195" s="8"/>
      <c r="N195" s="32"/>
      <c r="O195" s="8"/>
    </row>
    <row r="196" spans="1:15" s="19" customFormat="1" ht="20.25" customHeight="1">
      <c r="A196" s="331" t="s">
        <v>498</v>
      </c>
      <c r="B196" s="256"/>
      <c r="C196" s="257"/>
      <c r="D196" s="258" t="s">
        <v>151</v>
      </c>
      <c r="E196" s="259"/>
      <c r="F196" s="259"/>
      <c r="G196" s="260"/>
      <c r="H196" s="261"/>
      <c r="I196" s="262">
        <v>22000</v>
      </c>
      <c r="J196" s="262">
        <v>22000</v>
      </c>
      <c r="K196" s="263">
        <v>22000</v>
      </c>
      <c r="L196" s="264">
        <f t="shared" si="4"/>
        <v>100</v>
      </c>
      <c r="M196" s="8"/>
      <c r="N196" s="32"/>
      <c r="O196" s="8"/>
    </row>
    <row r="197" spans="1:15" s="19" customFormat="1" ht="24">
      <c r="A197" s="331" t="s">
        <v>499</v>
      </c>
      <c r="B197" s="256"/>
      <c r="C197" s="257"/>
      <c r="D197" s="258" t="s">
        <v>300</v>
      </c>
      <c r="E197" s="259"/>
      <c r="F197" s="259"/>
      <c r="G197" s="260"/>
      <c r="H197" s="261"/>
      <c r="I197" s="262">
        <v>10000</v>
      </c>
      <c r="J197" s="262">
        <v>10000</v>
      </c>
      <c r="K197" s="263">
        <v>10000</v>
      </c>
      <c r="L197" s="264">
        <f t="shared" si="4"/>
        <v>100</v>
      </c>
      <c r="M197" s="8"/>
      <c r="N197" s="32"/>
      <c r="O197" s="8"/>
    </row>
    <row r="198" spans="1:15" s="19" customFormat="1" ht="24" customHeight="1">
      <c r="A198" s="331" t="s">
        <v>500</v>
      </c>
      <c r="B198" s="256"/>
      <c r="C198" s="257"/>
      <c r="D198" s="258" t="s">
        <v>301</v>
      </c>
      <c r="E198" s="259"/>
      <c r="F198" s="259"/>
      <c r="G198" s="260"/>
      <c r="H198" s="261"/>
      <c r="I198" s="262">
        <v>10000</v>
      </c>
      <c r="J198" s="262">
        <v>10000</v>
      </c>
      <c r="K198" s="263">
        <v>10000</v>
      </c>
      <c r="L198" s="264">
        <f t="shared" si="4"/>
        <v>100</v>
      </c>
      <c r="M198" s="8"/>
      <c r="N198" s="32"/>
      <c r="O198" s="8"/>
    </row>
    <row r="199" spans="1:15" s="19" customFormat="1" ht="24.75" customHeight="1">
      <c r="A199" s="331" t="s">
        <v>501</v>
      </c>
      <c r="B199" s="256"/>
      <c r="C199" s="257"/>
      <c r="D199" s="258" t="s">
        <v>302</v>
      </c>
      <c r="E199" s="259"/>
      <c r="F199" s="259"/>
      <c r="G199" s="260"/>
      <c r="H199" s="261"/>
      <c r="I199" s="262">
        <v>10000</v>
      </c>
      <c r="J199" s="262">
        <v>10000</v>
      </c>
      <c r="K199" s="263">
        <v>10000</v>
      </c>
      <c r="L199" s="264">
        <f t="shared" si="4"/>
        <v>100</v>
      </c>
      <c r="M199" s="8"/>
      <c r="N199" s="32"/>
      <c r="O199" s="8"/>
    </row>
    <row r="200" spans="1:15" s="19" customFormat="1" ht="28.5" customHeight="1">
      <c r="A200" s="328" t="s">
        <v>502</v>
      </c>
      <c r="B200" s="256"/>
      <c r="C200" s="257"/>
      <c r="D200" s="258" t="s">
        <v>303</v>
      </c>
      <c r="E200" s="259"/>
      <c r="F200" s="259"/>
      <c r="G200" s="260"/>
      <c r="H200" s="261"/>
      <c r="I200" s="262">
        <v>30000</v>
      </c>
      <c r="J200" s="262">
        <v>30000</v>
      </c>
      <c r="K200" s="263">
        <v>30000</v>
      </c>
      <c r="L200" s="264">
        <f t="shared" si="4"/>
        <v>100</v>
      </c>
      <c r="M200" s="8"/>
      <c r="N200" s="32"/>
      <c r="O200" s="8"/>
    </row>
    <row r="201" spans="1:15" s="19" customFormat="1" ht="36">
      <c r="A201" s="328" t="s">
        <v>175</v>
      </c>
      <c r="B201" s="63">
        <v>853</v>
      </c>
      <c r="C201" s="64">
        <v>85395</v>
      </c>
      <c r="D201" s="226" t="s">
        <v>172</v>
      </c>
      <c r="E201" s="154"/>
      <c r="F201" s="154"/>
      <c r="G201" s="155"/>
      <c r="H201" s="151"/>
      <c r="I201" s="244">
        <f>SUM(I202:I203)</f>
        <v>0</v>
      </c>
      <c r="J201" s="244">
        <f>SUM(J202:J203)</f>
        <v>341821</v>
      </c>
      <c r="K201" s="113">
        <f>SUM(K202:K203)</f>
        <v>337452.34</v>
      </c>
      <c r="L201" s="69">
        <f>K201/J201*100</f>
        <v>98.72194511162276</v>
      </c>
      <c r="M201" s="8"/>
      <c r="N201" s="32"/>
      <c r="O201" s="8"/>
    </row>
    <row r="202" spans="1:15" s="19" customFormat="1" ht="24">
      <c r="A202" s="335" t="s">
        <v>503</v>
      </c>
      <c r="B202" s="70"/>
      <c r="C202" s="71"/>
      <c r="D202" s="249" t="s">
        <v>85</v>
      </c>
      <c r="E202" s="103"/>
      <c r="F202" s="103"/>
      <c r="G202" s="104"/>
      <c r="H202" s="75"/>
      <c r="I202" s="169"/>
      <c r="J202" s="73">
        <v>106240</v>
      </c>
      <c r="K202" s="104">
        <v>102720.71</v>
      </c>
      <c r="L202" s="76">
        <f>K202/J202*100</f>
        <v>96.68741528614459</v>
      </c>
      <c r="M202" s="8"/>
      <c r="N202" s="32"/>
      <c r="O202" s="8"/>
    </row>
    <row r="203" spans="1:15" s="19" customFormat="1" ht="24">
      <c r="A203" s="331" t="s">
        <v>504</v>
      </c>
      <c r="B203" s="70"/>
      <c r="C203" s="71"/>
      <c r="D203" s="249" t="s">
        <v>86</v>
      </c>
      <c r="E203" s="103"/>
      <c r="F203" s="103"/>
      <c r="G203" s="104"/>
      <c r="H203" s="75"/>
      <c r="I203" s="169"/>
      <c r="J203" s="73">
        <v>235581</v>
      </c>
      <c r="K203" s="104">
        <v>234731.63</v>
      </c>
      <c r="L203" s="76">
        <f>K203/J203*100</f>
        <v>99.63945734163622</v>
      </c>
      <c r="M203" s="8"/>
      <c r="N203" s="32"/>
      <c r="O203" s="8"/>
    </row>
    <row r="204" spans="1:15" s="19" customFormat="1" ht="15">
      <c r="A204" s="331"/>
      <c r="B204" s="70"/>
      <c r="C204" s="70"/>
      <c r="D204" s="249"/>
      <c r="E204" s="103"/>
      <c r="F204" s="103"/>
      <c r="G204" s="104"/>
      <c r="H204" s="75"/>
      <c r="I204" s="169"/>
      <c r="J204" s="73"/>
      <c r="K204" s="104"/>
      <c r="L204" s="76"/>
      <c r="M204" s="8"/>
      <c r="N204" s="32"/>
      <c r="O204" s="8"/>
    </row>
    <row r="205" spans="1:15" s="141" customFormat="1" ht="48">
      <c r="A205" s="120" t="s">
        <v>176</v>
      </c>
      <c r="B205" s="63" t="s">
        <v>161</v>
      </c>
      <c r="C205" s="64">
        <v>85415</v>
      </c>
      <c r="D205" s="111" t="s">
        <v>341</v>
      </c>
      <c r="E205" s="112"/>
      <c r="F205" s="112">
        <v>895</v>
      </c>
      <c r="G205" s="113">
        <f>SUM(G206:G207)</f>
        <v>895</v>
      </c>
      <c r="H205" s="67">
        <f>G205/F205*100</f>
        <v>100</v>
      </c>
      <c r="I205" s="112">
        <v>0</v>
      </c>
      <c r="J205" s="112"/>
      <c r="K205" s="113">
        <f>K206+K207</f>
        <v>0</v>
      </c>
      <c r="L205" s="180"/>
      <c r="M205" s="139"/>
      <c r="N205" s="140"/>
      <c r="O205" s="139"/>
    </row>
    <row r="206" spans="1:15" s="141" customFormat="1" ht="24">
      <c r="A206" s="331" t="s">
        <v>505</v>
      </c>
      <c r="B206" s="70"/>
      <c r="C206" s="71"/>
      <c r="D206" s="181" t="s">
        <v>338</v>
      </c>
      <c r="E206" s="117"/>
      <c r="F206" s="117"/>
      <c r="G206" s="104">
        <v>180</v>
      </c>
      <c r="H206" s="105"/>
      <c r="I206" s="117"/>
      <c r="J206" s="117"/>
      <c r="K206" s="104"/>
      <c r="L206" s="183"/>
      <c r="M206" s="139"/>
      <c r="N206" s="140"/>
      <c r="O206" s="139"/>
    </row>
    <row r="207" spans="1:15" s="141" customFormat="1" ht="48">
      <c r="A207" s="331" t="s">
        <v>506</v>
      </c>
      <c r="B207" s="144"/>
      <c r="C207" s="145"/>
      <c r="D207" s="102" t="s">
        <v>339</v>
      </c>
      <c r="E207" s="146"/>
      <c r="F207" s="146"/>
      <c r="G207" s="104">
        <v>715</v>
      </c>
      <c r="H207" s="147"/>
      <c r="I207" s="146"/>
      <c r="J207" s="146"/>
      <c r="K207" s="104"/>
      <c r="L207" s="184"/>
      <c r="M207" s="139"/>
      <c r="N207" s="140"/>
      <c r="O207" s="139"/>
    </row>
    <row r="208" spans="1:15" s="141" customFormat="1" ht="15">
      <c r="A208" s="331"/>
      <c r="B208" s="144"/>
      <c r="C208" s="145"/>
      <c r="D208" s="102"/>
      <c r="E208" s="146"/>
      <c r="F208" s="146"/>
      <c r="G208" s="104"/>
      <c r="H208" s="147"/>
      <c r="I208" s="146"/>
      <c r="J208" s="146"/>
      <c r="K208" s="104"/>
      <c r="L208" s="184"/>
      <c r="M208" s="139"/>
      <c r="N208" s="140"/>
      <c r="O208" s="139"/>
    </row>
    <row r="209" spans="1:15" s="141" customFormat="1" ht="27" customHeight="1">
      <c r="A209" s="120" t="s">
        <v>340</v>
      </c>
      <c r="B209" s="63" t="s">
        <v>161</v>
      </c>
      <c r="C209" s="64">
        <v>85419</v>
      </c>
      <c r="D209" s="111" t="s">
        <v>342</v>
      </c>
      <c r="E209" s="185"/>
      <c r="F209" s="112">
        <v>237432</v>
      </c>
      <c r="G209" s="113">
        <f>SUM(G210:G211)</f>
        <v>237431.99999999997</v>
      </c>
      <c r="H209" s="67">
        <f>G209/F209*100</f>
        <v>99.99999999999999</v>
      </c>
      <c r="I209" s="66"/>
      <c r="J209" s="66"/>
      <c r="K209" s="68"/>
      <c r="L209" s="69"/>
      <c r="M209" s="139"/>
      <c r="N209" s="140"/>
      <c r="O209" s="139"/>
    </row>
    <row r="210" spans="1:15" s="141" customFormat="1" ht="24">
      <c r="A210" s="331" t="s">
        <v>507</v>
      </c>
      <c r="B210" s="144"/>
      <c r="C210" s="145"/>
      <c r="D210" s="102" t="s">
        <v>215</v>
      </c>
      <c r="E210" s="146"/>
      <c r="F210" s="146"/>
      <c r="G210" s="104">
        <v>13282.74</v>
      </c>
      <c r="H210" s="147"/>
      <c r="I210" s="148"/>
      <c r="J210" s="148"/>
      <c r="K210" s="149"/>
      <c r="L210" s="150"/>
      <c r="M210" s="139"/>
      <c r="N210" s="140"/>
      <c r="O210" s="139"/>
    </row>
    <row r="211" spans="1:15" s="141" customFormat="1" ht="36">
      <c r="A211" s="331" t="s">
        <v>508</v>
      </c>
      <c r="B211" s="144"/>
      <c r="C211" s="145"/>
      <c r="D211" s="102" t="s">
        <v>216</v>
      </c>
      <c r="E211" s="146"/>
      <c r="F211" s="146"/>
      <c r="G211" s="104">
        <v>224149.25999999998</v>
      </c>
      <c r="H211" s="147"/>
      <c r="I211" s="148"/>
      <c r="J211" s="148"/>
      <c r="K211" s="149"/>
      <c r="L211" s="150"/>
      <c r="M211" s="139"/>
      <c r="N211" s="140"/>
      <c r="O211" s="139"/>
    </row>
    <row r="212" spans="1:15" s="19" customFormat="1" ht="15">
      <c r="A212" s="336"/>
      <c r="B212" s="131"/>
      <c r="C212" s="131"/>
      <c r="D212" s="41"/>
      <c r="E212" s="33"/>
      <c r="F212" s="33"/>
      <c r="G212" s="34"/>
      <c r="H212" s="28"/>
      <c r="I212" s="40"/>
      <c r="J212" s="132"/>
      <c r="K212" s="34"/>
      <c r="L212" s="29"/>
      <c r="M212" s="8"/>
      <c r="N212" s="32"/>
      <c r="O212" s="8"/>
    </row>
    <row r="213" spans="1:15" s="38" customFormat="1" ht="72">
      <c r="A213" s="120" t="s">
        <v>357</v>
      </c>
      <c r="B213" s="63">
        <v>900</v>
      </c>
      <c r="C213" s="63">
        <v>90013</v>
      </c>
      <c r="D213" s="301" t="s">
        <v>317</v>
      </c>
      <c r="E213" s="112"/>
      <c r="F213" s="112"/>
      <c r="G213" s="113"/>
      <c r="H213" s="67"/>
      <c r="I213" s="244"/>
      <c r="J213" s="66">
        <f>SUM(J214)</f>
        <v>341711</v>
      </c>
      <c r="K213" s="68">
        <f>SUM(K214)</f>
        <v>341711</v>
      </c>
      <c r="L213" s="69">
        <f>K213/J213*100</f>
        <v>100</v>
      </c>
      <c r="M213" s="23"/>
      <c r="N213" s="37"/>
      <c r="O213" s="23"/>
    </row>
    <row r="214" spans="1:15" s="19" customFormat="1" ht="24">
      <c r="A214" s="120" t="s">
        <v>509</v>
      </c>
      <c r="B214" s="63"/>
      <c r="C214" s="63"/>
      <c r="D214" s="302" t="s">
        <v>305</v>
      </c>
      <c r="E214" s="154"/>
      <c r="F214" s="154"/>
      <c r="G214" s="155"/>
      <c r="H214" s="151"/>
      <c r="I214" s="285"/>
      <c r="J214" s="114">
        <v>341711</v>
      </c>
      <c r="K214" s="155">
        <v>341711</v>
      </c>
      <c r="L214" s="116">
        <f>K214/J214*100</f>
        <v>100</v>
      </c>
      <c r="M214" s="8"/>
      <c r="N214" s="32"/>
      <c r="O214" s="8"/>
    </row>
    <row r="215" spans="1:15" s="38" customFormat="1" ht="73.5" customHeight="1">
      <c r="A215" s="120" t="s">
        <v>358</v>
      </c>
      <c r="B215" s="70">
        <v>900</v>
      </c>
      <c r="C215" s="303">
        <v>90019</v>
      </c>
      <c r="D215" s="304" t="s">
        <v>364</v>
      </c>
      <c r="E215" s="117"/>
      <c r="F215" s="117"/>
      <c r="G215" s="182"/>
      <c r="H215" s="105"/>
      <c r="I215" s="133">
        <v>210000</v>
      </c>
      <c r="J215" s="133">
        <f>SUM(J216:J224)</f>
        <v>460000</v>
      </c>
      <c r="K215" s="134">
        <f>SUM(K216:K224)</f>
        <v>363802.81</v>
      </c>
      <c r="L215" s="152">
        <f aca="true" t="shared" si="5" ref="L215:L224">K215/J215*100</f>
        <v>79.08756739130435</v>
      </c>
      <c r="M215" s="23"/>
      <c r="N215" s="37"/>
      <c r="O215" s="23"/>
    </row>
    <row r="216" spans="1:15" s="38" customFormat="1" ht="18" customHeight="1">
      <c r="A216" s="331" t="s">
        <v>510</v>
      </c>
      <c r="B216" s="305"/>
      <c r="C216" s="306"/>
      <c r="D216" s="307" t="s">
        <v>229</v>
      </c>
      <c r="E216" s="308"/>
      <c r="F216" s="250"/>
      <c r="G216" s="309"/>
      <c r="H216" s="310"/>
      <c r="I216" s="311"/>
      <c r="J216" s="312">
        <v>250000</v>
      </c>
      <c r="K216" s="313">
        <v>250000</v>
      </c>
      <c r="L216" s="76">
        <f t="shared" si="5"/>
        <v>100</v>
      </c>
      <c r="M216" s="23"/>
      <c r="N216" s="37"/>
      <c r="O216" s="23"/>
    </row>
    <row r="217" spans="1:15" s="38" customFormat="1" ht="17.25" customHeight="1">
      <c r="A217" s="331" t="s">
        <v>511</v>
      </c>
      <c r="B217" s="70"/>
      <c r="C217" s="314"/>
      <c r="D217" s="315" t="s">
        <v>162</v>
      </c>
      <c r="E217" s="316"/>
      <c r="F217" s="117"/>
      <c r="G217" s="182"/>
      <c r="H217" s="105"/>
      <c r="I217" s="133"/>
      <c r="J217" s="73">
        <v>41000</v>
      </c>
      <c r="K217" s="74">
        <v>41000</v>
      </c>
      <c r="L217" s="76">
        <f t="shared" si="5"/>
        <v>100</v>
      </c>
      <c r="M217" s="23"/>
      <c r="N217" s="37"/>
      <c r="O217" s="23"/>
    </row>
    <row r="218" spans="1:15" s="38" customFormat="1" ht="16.5" customHeight="1">
      <c r="A218" s="331" t="s">
        <v>512</v>
      </c>
      <c r="B218" s="70"/>
      <c r="C218" s="314"/>
      <c r="D218" s="315" t="s">
        <v>163</v>
      </c>
      <c r="E218" s="316"/>
      <c r="F218" s="117"/>
      <c r="G218" s="182"/>
      <c r="H218" s="105"/>
      <c r="I218" s="133"/>
      <c r="J218" s="73">
        <v>22000</v>
      </c>
      <c r="K218" s="74">
        <v>22000</v>
      </c>
      <c r="L218" s="76">
        <f t="shared" si="5"/>
        <v>100</v>
      </c>
      <c r="M218" s="23"/>
      <c r="N218" s="37"/>
      <c r="O218" s="23"/>
    </row>
    <row r="219" spans="1:15" s="38" customFormat="1" ht="16.5" customHeight="1">
      <c r="A219" s="331" t="s">
        <v>513</v>
      </c>
      <c r="B219" s="70"/>
      <c r="C219" s="314"/>
      <c r="D219" s="315" t="s">
        <v>164</v>
      </c>
      <c r="E219" s="316"/>
      <c r="F219" s="117"/>
      <c r="G219" s="182"/>
      <c r="H219" s="105"/>
      <c r="I219" s="133"/>
      <c r="J219" s="73">
        <v>6000</v>
      </c>
      <c r="K219" s="74">
        <v>5802.81</v>
      </c>
      <c r="L219" s="76">
        <f t="shared" si="5"/>
        <v>96.71350000000001</v>
      </c>
      <c r="M219" s="23"/>
      <c r="N219" s="37"/>
      <c r="O219" s="23"/>
    </row>
    <row r="220" spans="1:15" s="38" customFormat="1" ht="16.5" customHeight="1">
      <c r="A220" s="331" t="s">
        <v>514</v>
      </c>
      <c r="B220" s="70"/>
      <c r="C220" s="314"/>
      <c r="D220" s="315" t="s">
        <v>362</v>
      </c>
      <c r="E220" s="316"/>
      <c r="F220" s="117"/>
      <c r="G220" s="182"/>
      <c r="H220" s="105"/>
      <c r="I220" s="133"/>
      <c r="J220" s="73">
        <v>5000</v>
      </c>
      <c r="K220" s="74">
        <v>5000</v>
      </c>
      <c r="L220" s="76">
        <f t="shared" si="5"/>
        <v>100</v>
      </c>
      <c r="M220" s="23"/>
      <c r="N220" s="37"/>
      <c r="O220" s="23"/>
    </row>
    <row r="221" spans="1:15" s="38" customFormat="1" ht="15.75" customHeight="1">
      <c r="A221" s="331" t="s">
        <v>515</v>
      </c>
      <c r="B221" s="70"/>
      <c r="C221" s="314"/>
      <c r="D221" s="315" t="s">
        <v>165</v>
      </c>
      <c r="E221" s="316"/>
      <c r="F221" s="117"/>
      <c r="G221" s="182"/>
      <c r="H221" s="105"/>
      <c r="I221" s="133"/>
      <c r="J221" s="73">
        <v>25000</v>
      </c>
      <c r="K221" s="74">
        <v>25000</v>
      </c>
      <c r="L221" s="76">
        <f t="shared" si="5"/>
        <v>100</v>
      </c>
      <c r="M221" s="23"/>
      <c r="N221" s="37"/>
      <c r="O221" s="23"/>
    </row>
    <row r="222" spans="1:15" s="38" customFormat="1" ht="15.75" customHeight="1">
      <c r="A222" s="331" t="s">
        <v>516</v>
      </c>
      <c r="B222" s="70"/>
      <c r="C222" s="314"/>
      <c r="D222" s="315" t="s">
        <v>363</v>
      </c>
      <c r="E222" s="316"/>
      <c r="F222" s="117"/>
      <c r="G222" s="182"/>
      <c r="H222" s="105"/>
      <c r="I222" s="133"/>
      <c r="J222" s="73">
        <v>5000</v>
      </c>
      <c r="K222" s="74">
        <v>5000</v>
      </c>
      <c r="L222" s="76">
        <f t="shared" si="5"/>
        <v>100</v>
      </c>
      <c r="M222" s="23"/>
      <c r="N222" s="37"/>
      <c r="O222" s="23"/>
    </row>
    <row r="223" spans="1:15" s="38" customFormat="1" ht="16.5" customHeight="1">
      <c r="A223" s="331" t="s">
        <v>517</v>
      </c>
      <c r="B223" s="70"/>
      <c r="C223" s="314"/>
      <c r="D223" s="315" t="s">
        <v>166</v>
      </c>
      <c r="E223" s="316"/>
      <c r="F223" s="117"/>
      <c r="G223" s="182"/>
      <c r="H223" s="105"/>
      <c r="I223" s="133"/>
      <c r="J223" s="73">
        <v>10000</v>
      </c>
      <c r="K223" s="74">
        <v>10000</v>
      </c>
      <c r="L223" s="76">
        <f t="shared" si="5"/>
        <v>100</v>
      </c>
      <c r="M223" s="23"/>
      <c r="N223" s="37"/>
      <c r="O223" s="23"/>
    </row>
    <row r="224" spans="1:15" s="38" customFormat="1" ht="16.5" customHeight="1">
      <c r="A224" s="328" t="s">
        <v>518</v>
      </c>
      <c r="B224" s="77"/>
      <c r="C224" s="317"/>
      <c r="D224" s="318" t="s">
        <v>45</v>
      </c>
      <c r="E224" s="319"/>
      <c r="F224" s="99"/>
      <c r="G224" s="100"/>
      <c r="H224" s="101"/>
      <c r="I224" s="193"/>
      <c r="J224" s="80">
        <v>96000</v>
      </c>
      <c r="K224" s="81">
        <v>0</v>
      </c>
      <c r="L224" s="83">
        <f t="shared" si="5"/>
        <v>0</v>
      </c>
      <c r="M224" s="23"/>
      <c r="N224" s="37"/>
      <c r="O224" s="23"/>
    </row>
    <row r="225" spans="1:15" s="38" customFormat="1" ht="72">
      <c r="A225" s="328" t="s">
        <v>359</v>
      </c>
      <c r="B225" s="63">
        <v>921</v>
      </c>
      <c r="C225" s="64">
        <v>92105</v>
      </c>
      <c r="D225" s="65" t="s">
        <v>100</v>
      </c>
      <c r="E225" s="112"/>
      <c r="F225" s="112"/>
      <c r="G225" s="113"/>
      <c r="H225" s="67"/>
      <c r="I225" s="66">
        <v>450000</v>
      </c>
      <c r="J225" s="66">
        <f>SUM(J226:J249)</f>
        <v>347374</v>
      </c>
      <c r="K225" s="68">
        <f>SUM(K226:K249)</f>
        <v>345526.58999999997</v>
      </c>
      <c r="L225" s="152">
        <f aca="true" t="shared" si="6" ref="L225:L248">K225/J225*100</f>
        <v>99.46817838986222</v>
      </c>
      <c r="M225" s="23"/>
      <c r="N225" s="37"/>
      <c r="O225" s="23"/>
    </row>
    <row r="226" spans="1:17" s="19" customFormat="1" ht="15">
      <c r="A226" s="331" t="s">
        <v>519</v>
      </c>
      <c r="B226" s="186"/>
      <c r="C226" s="187"/>
      <c r="D226" s="72" t="s">
        <v>87</v>
      </c>
      <c r="E226" s="103"/>
      <c r="F226" s="103"/>
      <c r="G226" s="104"/>
      <c r="H226" s="75"/>
      <c r="I226" s="173"/>
      <c r="J226" s="188">
        <v>7340</v>
      </c>
      <c r="K226" s="189">
        <v>7334</v>
      </c>
      <c r="L226" s="76">
        <f t="shared" si="6"/>
        <v>99.9182561307902</v>
      </c>
      <c r="M226" s="8"/>
      <c r="N226" s="15"/>
      <c r="O226" s="7"/>
      <c r="P226" s="18"/>
      <c r="Q226" s="18"/>
    </row>
    <row r="227" spans="1:17" s="19" customFormat="1" ht="15">
      <c r="A227" s="331" t="s">
        <v>520</v>
      </c>
      <c r="B227" s="186"/>
      <c r="C227" s="187"/>
      <c r="D227" s="72" t="s">
        <v>43</v>
      </c>
      <c r="E227" s="103"/>
      <c r="F227" s="103"/>
      <c r="G227" s="104"/>
      <c r="H227" s="75"/>
      <c r="I227" s="188"/>
      <c r="J227" s="188">
        <f>1900+2000+1500+7000+12000</f>
        <v>24400</v>
      </c>
      <c r="K227" s="189">
        <v>24400</v>
      </c>
      <c r="L227" s="76">
        <f t="shared" si="6"/>
        <v>100</v>
      </c>
      <c r="M227" s="8"/>
      <c r="N227" s="15"/>
      <c r="O227" s="7"/>
      <c r="P227" s="18"/>
      <c r="Q227" s="18"/>
    </row>
    <row r="228" spans="1:17" s="19" customFormat="1" ht="15">
      <c r="A228" s="331" t="s">
        <v>521</v>
      </c>
      <c r="B228" s="186"/>
      <c r="C228" s="187"/>
      <c r="D228" s="72" t="s">
        <v>88</v>
      </c>
      <c r="E228" s="103"/>
      <c r="F228" s="103"/>
      <c r="G228" s="104"/>
      <c r="H228" s="75"/>
      <c r="I228" s="188"/>
      <c r="J228" s="188">
        <f>3000+20000</f>
        <v>23000</v>
      </c>
      <c r="K228" s="189">
        <f>3000+20000</f>
        <v>23000</v>
      </c>
      <c r="L228" s="76">
        <f t="shared" si="6"/>
        <v>100</v>
      </c>
      <c r="M228" s="8"/>
      <c r="N228" s="15"/>
      <c r="O228" s="7"/>
      <c r="P228" s="18"/>
      <c r="Q228" s="18"/>
    </row>
    <row r="229" spans="1:17" s="19" customFormat="1" ht="15">
      <c r="A229" s="331" t="s">
        <v>522</v>
      </c>
      <c r="B229" s="186"/>
      <c r="C229" s="187"/>
      <c r="D229" s="72" t="s">
        <v>89</v>
      </c>
      <c r="E229" s="103"/>
      <c r="F229" s="103"/>
      <c r="G229" s="104"/>
      <c r="H229" s="75"/>
      <c r="I229" s="188"/>
      <c r="J229" s="188">
        <f>2000+2500+2500+1500+7500+10000+20000</f>
        <v>46000</v>
      </c>
      <c r="K229" s="189">
        <v>46000</v>
      </c>
      <c r="L229" s="76">
        <f t="shared" si="6"/>
        <v>100</v>
      </c>
      <c r="M229" s="8"/>
      <c r="N229" s="15"/>
      <c r="O229" s="7"/>
      <c r="P229" s="18"/>
      <c r="Q229" s="18"/>
    </row>
    <row r="230" spans="1:17" s="19" customFormat="1" ht="15">
      <c r="A230" s="331" t="s">
        <v>523</v>
      </c>
      <c r="B230" s="186"/>
      <c r="C230" s="187"/>
      <c r="D230" s="72" t="s">
        <v>90</v>
      </c>
      <c r="E230" s="103"/>
      <c r="F230" s="103"/>
      <c r="G230" s="104"/>
      <c r="H230" s="75"/>
      <c r="I230" s="188"/>
      <c r="J230" s="188">
        <f>4500+3000</f>
        <v>7500</v>
      </c>
      <c r="K230" s="189">
        <f>3000+4500</f>
        <v>7500</v>
      </c>
      <c r="L230" s="76">
        <f t="shared" si="6"/>
        <v>100</v>
      </c>
      <c r="M230" s="8"/>
      <c r="N230" s="15"/>
      <c r="O230" s="7"/>
      <c r="P230" s="18"/>
      <c r="Q230" s="18"/>
    </row>
    <row r="231" spans="1:17" s="19" customFormat="1" ht="15">
      <c r="A231" s="331" t="s">
        <v>524</v>
      </c>
      <c r="B231" s="186"/>
      <c r="C231" s="187"/>
      <c r="D231" s="72" t="s">
        <v>91</v>
      </c>
      <c r="E231" s="103"/>
      <c r="F231" s="103"/>
      <c r="G231" s="104"/>
      <c r="H231" s="75"/>
      <c r="I231" s="188"/>
      <c r="J231" s="188">
        <f>26500+40000</f>
        <v>66500</v>
      </c>
      <c r="K231" s="189">
        <v>66500</v>
      </c>
      <c r="L231" s="76">
        <f t="shared" si="6"/>
        <v>100</v>
      </c>
      <c r="M231" s="8"/>
      <c r="N231" s="15"/>
      <c r="O231" s="7"/>
      <c r="P231" s="18"/>
      <c r="Q231" s="18"/>
    </row>
    <row r="232" spans="1:17" s="19" customFormat="1" ht="15">
      <c r="A232" s="331" t="s">
        <v>525</v>
      </c>
      <c r="B232" s="186"/>
      <c r="C232" s="187"/>
      <c r="D232" s="72" t="s">
        <v>266</v>
      </c>
      <c r="E232" s="103"/>
      <c r="F232" s="103"/>
      <c r="G232" s="104"/>
      <c r="H232" s="75"/>
      <c r="I232" s="188"/>
      <c r="J232" s="188">
        <f>3500+3500+5074</f>
        <v>12074</v>
      </c>
      <c r="K232" s="189">
        <v>12074</v>
      </c>
      <c r="L232" s="76">
        <f t="shared" si="6"/>
        <v>100</v>
      </c>
      <c r="M232" s="8"/>
      <c r="N232" s="15"/>
      <c r="O232" s="7"/>
      <c r="P232" s="18"/>
      <c r="Q232" s="18"/>
    </row>
    <row r="233" spans="1:17" s="19" customFormat="1" ht="24">
      <c r="A233" s="331" t="s">
        <v>526</v>
      </c>
      <c r="B233" s="186"/>
      <c r="C233" s="187"/>
      <c r="D233" s="72" t="s">
        <v>92</v>
      </c>
      <c r="E233" s="103"/>
      <c r="F233" s="103"/>
      <c r="G233" s="104"/>
      <c r="H233" s="75"/>
      <c r="I233" s="173"/>
      <c r="J233" s="188">
        <f>12000+4930</f>
        <v>16930</v>
      </c>
      <c r="K233" s="189">
        <v>16930</v>
      </c>
      <c r="L233" s="76">
        <f t="shared" si="6"/>
        <v>100</v>
      </c>
      <c r="M233" s="8"/>
      <c r="N233" s="15"/>
      <c r="O233" s="7"/>
      <c r="P233" s="18"/>
      <c r="Q233" s="18"/>
    </row>
    <row r="234" spans="1:17" s="19" customFormat="1" ht="15">
      <c r="A234" s="331" t="s">
        <v>527</v>
      </c>
      <c r="B234" s="186"/>
      <c r="C234" s="187"/>
      <c r="D234" s="72" t="s">
        <v>68</v>
      </c>
      <c r="E234" s="103"/>
      <c r="F234" s="103"/>
      <c r="G234" s="104"/>
      <c r="H234" s="75"/>
      <c r="I234" s="188"/>
      <c r="J234" s="188">
        <v>1200</v>
      </c>
      <c r="K234" s="189">
        <v>1060</v>
      </c>
      <c r="L234" s="76">
        <f t="shared" si="6"/>
        <v>88.33333333333333</v>
      </c>
      <c r="M234" s="8"/>
      <c r="N234" s="15"/>
      <c r="O234" s="7"/>
      <c r="P234" s="18"/>
      <c r="Q234" s="18"/>
    </row>
    <row r="235" spans="1:17" s="19" customFormat="1" ht="15">
      <c r="A235" s="331" t="s">
        <v>528</v>
      </c>
      <c r="B235" s="186"/>
      <c r="C235" s="187"/>
      <c r="D235" s="72" t="s">
        <v>93</v>
      </c>
      <c r="E235" s="103"/>
      <c r="F235" s="103"/>
      <c r="G235" s="104"/>
      <c r="H235" s="75"/>
      <c r="I235" s="173"/>
      <c r="J235" s="188">
        <v>15000</v>
      </c>
      <c r="K235" s="189">
        <f>15000</f>
        <v>15000</v>
      </c>
      <c r="L235" s="76">
        <f t="shared" si="6"/>
        <v>100</v>
      </c>
      <c r="M235" s="8"/>
      <c r="N235" s="15"/>
      <c r="O235" s="7"/>
      <c r="P235" s="18"/>
      <c r="Q235" s="18"/>
    </row>
    <row r="236" spans="1:17" s="19" customFormat="1" ht="15">
      <c r="A236" s="331" t="s">
        <v>529</v>
      </c>
      <c r="B236" s="186"/>
      <c r="C236" s="187"/>
      <c r="D236" s="72" t="s">
        <v>83</v>
      </c>
      <c r="E236" s="103"/>
      <c r="F236" s="103"/>
      <c r="G236" s="104"/>
      <c r="H236" s="75"/>
      <c r="I236" s="188"/>
      <c r="J236" s="188">
        <f>10000</f>
        <v>10000</v>
      </c>
      <c r="K236" s="189">
        <f>10000</f>
        <v>10000</v>
      </c>
      <c r="L236" s="76">
        <f t="shared" si="6"/>
        <v>100</v>
      </c>
      <c r="M236" s="8"/>
      <c r="N236" s="15"/>
      <c r="O236" s="7"/>
      <c r="P236" s="18"/>
      <c r="Q236" s="18"/>
    </row>
    <row r="237" spans="1:17" s="19" customFormat="1" ht="15">
      <c r="A237" s="331" t="s">
        <v>530</v>
      </c>
      <c r="B237" s="186"/>
      <c r="C237" s="187"/>
      <c r="D237" s="72" t="s">
        <v>267</v>
      </c>
      <c r="E237" s="103"/>
      <c r="F237" s="103"/>
      <c r="G237" s="104"/>
      <c r="H237" s="75"/>
      <c r="I237" s="173"/>
      <c r="J237" s="188">
        <v>4310</v>
      </c>
      <c r="K237" s="189">
        <v>4108.99</v>
      </c>
      <c r="L237" s="76">
        <f t="shared" si="6"/>
        <v>95.33619489559165</v>
      </c>
      <c r="M237" s="8"/>
      <c r="N237" s="15"/>
      <c r="O237" s="7"/>
      <c r="P237" s="18"/>
      <c r="Q237" s="18"/>
    </row>
    <row r="238" spans="1:17" s="19" customFormat="1" ht="24">
      <c r="A238" s="331" t="s">
        <v>531</v>
      </c>
      <c r="B238" s="186"/>
      <c r="C238" s="187"/>
      <c r="D238" s="72" t="s">
        <v>94</v>
      </c>
      <c r="E238" s="103"/>
      <c r="F238" s="103"/>
      <c r="G238" s="104"/>
      <c r="H238" s="75"/>
      <c r="I238" s="173"/>
      <c r="J238" s="188">
        <f>10000+5000+5500</f>
        <v>20500</v>
      </c>
      <c r="K238" s="189">
        <v>20500</v>
      </c>
      <c r="L238" s="76">
        <f t="shared" si="6"/>
        <v>100</v>
      </c>
      <c r="M238" s="8"/>
      <c r="N238" s="15"/>
      <c r="O238" s="7"/>
      <c r="P238" s="18"/>
      <c r="Q238" s="18"/>
    </row>
    <row r="239" spans="1:17" s="19" customFormat="1" ht="15">
      <c r="A239" s="331" t="s">
        <v>532</v>
      </c>
      <c r="B239" s="186"/>
      <c r="C239" s="187"/>
      <c r="D239" s="72" t="s">
        <v>81</v>
      </c>
      <c r="E239" s="103"/>
      <c r="F239" s="103"/>
      <c r="G239" s="104"/>
      <c r="H239" s="75"/>
      <c r="I239" s="173"/>
      <c r="J239" s="188">
        <f>1900+3000</f>
        <v>4900</v>
      </c>
      <c r="K239" s="189">
        <f>1900+3000</f>
        <v>4900</v>
      </c>
      <c r="L239" s="76">
        <f t="shared" si="6"/>
        <v>100</v>
      </c>
      <c r="M239" s="8"/>
      <c r="N239" s="15"/>
      <c r="O239" s="7"/>
      <c r="P239" s="18"/>
      <c r="Q239" s="18"/>
    </row>
    <row r="240" spans="1:17" s="19" customFormat="1" ht="15">
      <c r="A240" s="331" t="s">
        <v>533</v>
      </c>
      <c r="B240" s="186"/>
      <c r="C240" s="187"/>
      <c r="D240" s="72" t="s">
        <v>95</v>
      </c>
      <c r="E240" s="103"/>
      <c r="F240" s="103"/>
      <c r="G240" s="104"/>
      <c r="H240" s="75"/>
      <c r="I240" s="188"/>
      <c r="J240" s="188">
        <f>15000</f>
        <v>15000</v>
      </c>
      <c r="K240" s="189">
        <v>15000</v>
      </c>
      <c r="L240" s="76">
        <f t="shared" si="6"/>
        <v>100</v>
      </c>
      <c r="M240" s="8"/>
      <c r="N240" s="15"/>
      <c r="O240" s="7"/>
      <c r="P240" s="18"/>
      <c r="Q240" s="18"/>
    </row>
    <row r="241" spans="1:17" s="19" customFormat="1" ht="15">
      <c r="A241" s="331" t="s">
        <v>534</v>
      </c>
      <c r="B241" s="186"/>
      <c r="C241" s="190"/>
      <c r="D241" s="191" t="s">
        <v>268</v>
      </c>
      <c r="E241" s="192"/>
      <c r="F241" s="103"/>
      <c r="G241" s="104"/>
      <c r="H241" s="75"/>
      <c r="I241" s="188"/>
      <c r="J241" s="188">
        <f>2500</f>
        <v>2500</v>
      </c>
      <c r="K241" s="189">
        <f>2500</f>
        <v>2500</v>
      </c>
      <c r="L241" s="76">
        <f t="shared" si="6"/>
        <v>100</v>
      </c>
      <c r="M241" s="8"/>
      <c r="N241" s="15"/>
      <c r="O241" s="7"/>
      <c r="P241" s="18"/>
      <c r="Q241" s="18"/>
    </row>
    <row r="242" spans="1:17" s="19" customFormat="1" ht="15">
      <c r="A242" s="331" t="s">
        <v>535</v>
      </c>
      <c r="B242" s="186"/>
      <c r="C242" s="190"/>
      <c r="D242" s="191" t="s">
        <v>269</v>
      </c>
      <c r="E242" s="192"/>
      <c r="F242" s="103"/>
      <c r="G242" s="104"/>
      <c r="H242" s="75"/>
      <c r="I242" s="188"/>
      <c r="J242" s="188">
        <f>1720+4000</f>
        <v>5720</v>
      </c>
      <c r="K242" s="189">
        <f>1719.6+4000</f>
        <v>5719.6</v>
      </c>
      <c r="L242" s="76">
        <f t="shared" si="6"/>
        <v>99.993006993007</v>
      </c>
      <c r="M242" s="8"/>
      <c r="N242" s="15"/>
      <c r="O242" s="7"/>
      <c r="P242" s="18"/>
      <c r="Q242" s="18"/>
    </row>
    <row r="243" spans="1:17" s="19" customFormat="1" ht="15">
      <c r="A243" s="331" t="s">
        <v>536</v>
      </c>
      <c r="B243" s="186"/>
      <c r="C243" s="190"/>
      <c r="D243" s="191" t="s">
        <v>270</v>
      </c>
      <c r="E243" s="192"/>
      <c r="F243" s="103"/>
      <c r="G243" s="104"/>
      <c r="H243" s="75"/>
      <c r="I243" s="188"/>
      <c r="J243" s="188">
        <f>3500</f>
        <v>3500</v>
      </c>
      <c r="K243" s="189">
        <v>3500</v>
      </c>
      <c r="L243" s="76">
        <f t="shared" si="6"/>
        <v>100</v>
      </c>
      <c r="M243" s="8"/>
      <c r="N243" s="15"/>
      <c r="O243" s="7"/>
      <c r="P243" s="18"/>
      <c r="Q243" s="18"/>
    </row>
    <row r="244" spans="1:17" s="19" customFormat="1" ht="15">
      <c r="A244" s="331" t="s">
        <v>537</v>
      </c>
      <c r="B244" s="186"/>
      <c r="C244" s="190"/>
      <c r="D244" s="191" t="s">
        <v>271</v>
      </c>
      <c r="E244" s="192"/>
      <c r="F244" s="103"/>
      <c r="G244" s="104"/>
      <c r="H244" s="75"/>
      <c r="I244" s="188"/>
      <c r="J244" s="188">
        <f>20000</f>
        <v>20000</v>
      </c>
      <c r="K244" s="189">
        <v>20000</v>
      </c>
      <c r="L244" s="76">
        <f t="shared" si="6"/>
        <v>100</v>
      </c>
      <c r="M244" s="8"/>
      <c r="N244" s="15"/>
      <c r="O244" s="7"/>
      <c r="P244" s="18"/>
      <c r="Q244" s="18"/>
    </row>
    <row r="245" spans="1:17" s="19" customFormat="1" ht="15">
      <c r="A245" s="331" t="s">
        <v>538</v>
      </c>
      <c r="B245" s="186"/>
      <c r="C245" s="190"/>
      <c r="D245" s="191" t="s">
        <v>272</v>
      </c>
      <c r="E245" s="192"/>
      <c r="F245" s="103"/>
      <c r="G245" s="104"/>
      <c r="H245" s="75"/>
      <c r="I245" s="188"/>
      <c r="J245" s="188">
        <f>20000</f>
        <v>20000</v>
      </c>
      <c r="K245" s="189">
        <f>20000</f>
        <v>20000</v>
      </c>
      <c r="L245" s="76">
        <f t="shared" si="6"/>
        <v>100</v>
      </c>
      <c r="M245" s="8"/>
      <c r="N245" s="15"/>
      <c r="O245" s="7"/>
      <c r="P245" s="18"/>
      <c r="Q245" s="18"/>
    </row>
    <row r="246" spans="1:17" s="19" customFormat="1" ht="15">
      <c r="A246" s="331" t="s">
        <v>539</v>
      </c>
      <c r="B246" s="186"/>
      <c r="C246" s="190"/>
      <c r="D246" s="191" t="s">
        <v>273</v>
      </c>
      <c r="E246" s="192"/>
      <c r="F246" s="103"/>
      <c r="G246" s="104"/>
      <c r="H246" s="75"/>
      <c r="I246" s="188"/>
      <c r="J246" s="188">
        <f>5000</f>
        <v>5000</v>
      </c>
      <c r="K246" s="189">
        <v>3500</v>
      </c>
      <c r="L246" s="76">
        <f t="shared" si="6"/>
        <v>70</v>
      </c>
      <c r="M246" s="8"/>
      <c r="N246" s="15"/>
      <c r="O246" s="7"/>
      <c r="P246" s="18"/>
      <c r="Q246" s="18"/>
    </row>
    <row r="247" spans="1:17" s="19" customFormat="1" ht="15">
      <c r="A247" s="331" t="s">
        <v>540</v>
      </c>
      <c r="B247" s="186"/>
      <c r="C247" s="190"/>
      <c r="D247" s="191" t="s">
        <v>274</v>
      </c>
      <c r="E247" s="192"/>
      <c r="F247" s="103"/>
      <c r="G247" s="104"/>
      <c r="H247" s="75"/>
      <c r="I247" s="188"/>
      <c r="J247" s="188">
        <f>3500+7500</f>
        <v>11000</v>
      </c>
      <c r="K247" s="189">
        <f>7500+3500</f>
        <v>11000</v>
      </c>
      <c r="L247" s="76">
        <f t="shared" si="6"/>
        <v>100</v>
      </c>
      <c r="M247" s="8"/>
      <c r="N247" s="15"/>
      <c r="O247" s="7"/>
      <c r="P247" s="18"/>
      <c r="Q247" s="18"/>
    </row>
    <row r="248" spans="1:17" s="19" customFormat="1" ht="15">
      <c r="A248" s="331" t="s">
        <v>541</v>
      </c>
      <c r="B248" s="186"/>
      <c r="C248" s="187"/>
      <c r="D248" s="72" t="s">
        <v>96</v>
      </c>
      <c r="E248" s="103"/>
      <c r="F248" s="103"/>
      <c r="G248" s="104"/>
      <c r="H248" s="75"/>
      <c r="I248" s="188"/>
      <c r="J248" s="188">
        <f>5000</f>
        <v>5000</v>
      </c>
      <c r="K248" s="189">
        <v>5000</v>
      </c>
      <c r="L248" s="76">
        <f t="shared" si="6"/>
        <v>100</v>
      </c>
      <c r="M248" s="23"/>
      <c r="N248" s="44"/>
      <c r="O248" s="45"/>
      <c r="P248" s="18"/>
      <c r="Q248" s="18"/>
    </row>
    <row r="249" spans="1:17" s="19" customFormat="1" ht="15">
      <c r="A249" s="331"/>
      <c r="B249" s="186"/>
      <c r="C249" s="187"/>
      <c r="D249" s="157" t="s">
        <v>45</v>
      </c>
      <c r="E249" s="103"/>
      <c r="F249" s="103"/>
      <c r="G249" s="104"/>
      <c r="H249" s="75"/>
      <c r="I249" s="188"/>
      <c r="J249" s="188"/>
      <c r="K249" s="189"/>
      <c r="L249" s="76"/>
      <c r="M249" s="8"/>
      <c r="N249" s="15"/>
      <c r="O249" s="7"/>
      <c r="P249" s="18"/>
      <c r="Q249" s="18"/>
    </row>
    <row r="250" spans="1:17" s="19" customFormat="1" ht="36">
      <c r="A250" s="331"/>
      <c r="B250" s="339"/>
      <c r="C250" s="341"/>
      <c r="D250" s="157" t="s">
        <v>542</v>
      </c>
      <c r="E250" s="103"/>
      <c r="F250" s="103"/>
      <c r="G250" s="104"/>
      <c r="H250" s="75"/>
      <c r="I250" s="343"/>
      <c r="J250" s="343"/>
      <c r="K250" s="345"/>
      <c r="L250" s="76"/>
      <c r="M250" s="23"/>
      <c r="N250" s="44"/>
      <c r="O250" s="45"/>
      <c r="P250" s="18"/>
      <c r="Q250" s="18"/>
    </row>
    <row r="251" spans="1:17" s="19" customFormat="1" ht="24">
      <c r="A251" s="331"/>
      <c r="B251" s="339"/>
      <c r="C251" s="341"/>
      <c r="D251" s="157" t="s">
        <v>97</v>
      </c>
      <c r="E251" s="103"/>
      <c r="F251" s="103"/>
      <c r="G251" s="104"/>
      <c r="H251" s="75"/>
      <c r="I251" s="343"/>
      <c r="J251" s="343"/>
      <c r="K251" s="345"/>
      <c r="L251" s="76"/>
      <c r="M251" s="23"/>
      <c r="N251" s="44"/>
      <c r="O251" s="45"/>
      <c r="P251" s="18"/>
      <c r="Q251" s="18"/>
    </row>
    <row r="252" spans="1:17" s="19" customFormat="1" ht="24">
      <c r="A252" s="328"/>
      <c r="B252" s="340"/>
      <c r="C252" s="342"/>
      <c r="D252" s="177" t="s">
        <v>98</v>
      </c>
      <c r="E252" s="109"/>
      <c r="F252" s="109"/>
      <c r="G252" s="110"/>
      <c r="H252" s="82"/>
      <c r="I252" s="344"/>
      <c r="J252" s="344"/>
      <c r="K252" s="346"/>
      <c r="L252" s="83"/>
      <c r="M252" s="23"/>
      <c r="N252" s="44"/>
      <c r="O252" s="45"/>
      <c r="P252" s="18"/>
      <c r="Q252" s="18"/>
    </row>
    <row r="253" spans="1:15" s="19" customFormat="1" ht="23.25" customHeight="1">
      <c r="A253" s="336"/>
      <c r="B253" s="42"/>
      <c r="C253" s="43"/>
      <c r="D253" s="39"/>
      <c r="E253" s="33"/>
      <c r="F253" s="33"/>
      <c r="G253" s="34"/>
      <c r="H253" s="28"/>
      <c r="I253" s="26"/>
      <c r="J253" s="26"/>
      <c r="K253" s="27"/>
      <c r="L253" s="29"/>
      <c r="M253" s="8"/>
      <c r="N253" s="32"/>
      <c r="O253" s="8"/>
    </row>
    <row r="254" spans="1:15" s="19" customFormat="1" ht="21" customHeight="1">
      <c r="A254" s="351" t="s">
        <v>360</v>
      </c>
      <c r="B254" s="369">
        <v>921</v>
      </c>
      <c r="C254" s="357" t="s">
        <v>101</v>
      </c>
      <c r="D254" s="376" t="s">
        <v>318</v>
      </c>
      <c r="E254" s="103"/>
      <c r="F254" s="103"/>
      <c r="G254" s="104"/>
      <c r="H254" s="75"/>
      <c r="I254" s="378">
        <v>75000</v>
      </c>
      <c r="J254" s="378">
        <v>75000</v>
      </c>
      <c r="K254" s="371">
        <v>75000</v>
      </c>
      <c r="L254" s="373">
        <f>K254/J254*100</f>
        <v>100</v>
      </c>
      <c r="M254" s="8"/>
      <c r="N254" s="32"/>
      <c r="O254" s="8"/>
    </row>
    <row r="255" spans="1:15" s="19" customFormat="1" ht="21" customHeight="1">
      <c r="A255" s="351"/>
      <c r="B255" s="354"/>
      <c r="C255" s="357"/>
      <c r="D255" s="376"/>
      <c r="E255" s="103"/>
      <c r="F255" s="103"/>
      <c r="G255" s="104"/>
      <c r="H255" s="75"/>
      <c r="I255" s="378"/>
      <c r="J255" s="378"/>
      <c r="K255" s="371"/>
      <c r="L255" s="373"/>
      <c r="M255" s="8"/>
      <c r="N255" s="32"/>
      <c r="O255" s="8"/>
    </row>
    <row r="256" spans="1:15" s="19" customFormat="1" ht="37.5" customHeight="1">
      <c r="A256" s="368"/>
      <c r="B256" s="370"/>
      <c r="C256" s="375"/>
      <c r="D256" s="377"/>
      <c r="E256" s="109"/>
      <c r="F256" s="109"/>
      <c r="G256" s="110"/>
      <c r="H256" s="82"/>
      <c r="I256" s="379"/>
      <c r="J256" s="379"/>
      <c r="K256" s="372"/>
      <c r="L256" s="374"/>
      <c r="M256" s="8"/>
      <c r="N256" s="32"/>
      <c r="O256" s="8"/>
    </row>
    <row r="257" spans="1:15" s="19" customFormat="1" ht="15">
      <c r="A257" s="331" t="s">
        <v>543</v>
      </c>
      <c r="B257" s="186"/>
      <c r="C257" s="187"/>
      <c r="D257" s="72" t="s">
        <v>102</v>
      </c>
      <c r="E257" s="103"/>
      <c r="F257" s="103"/>
      <c r="G257" s="104"/>
      <c r="H257" s="75"/>
      <c r="I257" s="73">
        <v>75000</v>
      </c>
      <c r="J257" s="73">
        <v>75000</v>
      </c>
      <c r="K257" s="74">
        <v>75000</v>
      </c>
      <c r="L257" s="194">
        <f>K257/J257*100</f>
        <v>100</v>
      </c>
      <c r="M257" s="8"/>
      <c r="N257" s="32"/>
      <c r="O257" s="8"/>
    </row>
    <row r="258" spans="1:15" s="19" customFormat="1" ht="25.5" customHeight="1">
      <c r="A258" s="331"/>
      <c r="B258" s="186"/>
      <c r="C258" s="187"/>
      <c r="D258" s="157" t="s">
        <v>103</v>
      </c>
      <c r="E258" s="103"/>
      <c r="F258" s="103"/>
      <c r="G258" s="104"/>
      <c r="H258" s="75"/>
      <c r="I258" s="73"/>
      <c r="J258" s="73"/>
      <c r="K258" s="74"/>
      <c r="L258" s="76"/>
      <c r="M258" s="8"/>
      <c r="N258" s="32"/>
      <c r="O258" s="8"/>
    </row>
    <row r="259" spans="1:15" s="19" customFormat="1" ht="22.5" customHeight="1">
      <c r="A259" s="331"/>
      <c r="B259" s="186"/>
      <c r="C259" s="187"/>
      <c r="D259" s="195" t="s">
        <v>230</v>
      </c>
      <c r="E259" s="103"/>
      <c r="F259" s="103"/>
      <c r="G259" s="104"/>
      <c r="H259" s="75"/>
      <c r="I259" s="73"/>
      <c r="J259" s="73"/>
      <c r="K259" s="74"/>
      <c r="L259" s="83"/>
      <c r="M259" s="8"/>
      <c r="N259" s="32"/>
      <c r="O259" s="8"/>
    </row>
    <row r="260" spans="1:15" s="19" customFormat="1" ht="60">
      <c r="A260" s="120" t="s">
        <v>361</v>
      </c>
      <c r="B260" s="63">
        <v>926</v>
      </c>
      <c r="C260" s="64">
        <v>92605</v>
      </c>
      <c r="D260" s="65" t="s">
        <v>185</v>
      </c>
      <c r="E260" s="154"/>
      <c r="F260" s="154"/>
      <c r="G260" s="155"/>
      <c r="H260" s="151"/>
      <c r="I260" s="66">
        <v>3000000</v>
      </c>
      <c r="J260" s="66">
        <f>SUM(J261:J307)</f>
        <v>3145300</v>
      </c>
      <c r="K260" s="68">
        <f>SUM(K261:K307)</f>
        <v>3145159.64</v>
      </c>
      <c r="L260" s="69">
        <f aca="true" t="shared" si="7" ref="L260:L301">K260/J260*100</f>
        <v>99.99553746860396</v>
      </c>
      <c r="M260" s="8"/>
      <c r="N260" s="32"/>
      <c r="O260" s="8"/>
    </row>
    <row r="261" spans="1:17" s="128" customFormat="1" ht="15.75">
      <c r="A261" s="331" t="s">
        <v>544</v>
      </c>
      <c r="B261" s="70"/>
      <c r="C261" s="71"/>
      <c r="D261" s="72" t="s">
        <v>104</v>
      </c>
      <c r="E261" s="103"/>
      <c r="F261" s="103"/>
      <c r="G261" s="104"/>
      <c r="H261" s="75"/>
      <c r="I261" s="73"/>
      <c r="J261" s="73">
        <v>837299</v>
      </c>
      <c r="K261" s="196">
        <v>837289.18</v>
      </c>
      <c r="L261" s="76">
        <f t="shared" si="7"/>
        <v>99.99882718121006</v>
      </c>
      <c r="M261" s="126"/>
      <c r="N261" s="197"/>
      <c r="O261" s="198"/>
      <c r="P261" s="199"/>
      <c r="Q261" s="199"/>
    </row>
    <row r="262" spans="1:17" s="19" customFormat="1" ht="15">
      <c r="A262" s="331" t="s">
        <v>545</v>
      </c>
      <c r="B262" s="70"/>
      <c r="C262" s="71"/>
      <c r="D262" s="72" t="s">
        <v>105</v>
      </c>
      <c r="E262" s="103"/>
      <c r="F262" s="103"/>
      <c r="G262" s="104"/>
      <c r="H262" s="75"/>
      <c r="I262" s="73"/>
      <c r="J262" s="73">
        <v>70000</v>
      </c>
      <c r="K262" s="196">
        <v>70000</v>
      </c>
      <c r="L262" s="76">
        <f t="shared" si="7"/>
        <v>100</v>
      </c>
      <c r="M262" s="23"/>
      <c r="N262" s="44"/>
      <c r="O262" s="45"/>
      <c r="P262" s="18"/>
      <c r="Q262" s="18"/>
    </row>
    <row r="263" spans="1:17" s="38" customFormat="1" ht="15.75">
      <c r="A263" s="331" t="s">
        <v>546</v>
      </c>
      <c r="B263" s="70"/>
      <c r="C263" s="71"/>
      <c r="D263" s="72" t="s">
        <v>106</v>
      </c>
      <c r="E263" s="103"/>
      <c r="F263" s="103"/>
      <c r="G263" s="104"/>
      <c r="H263" s="75"/>
      <c r="I263" s="73"/>
      <c r="J263" s="73">
        <v>17000</v>
      </c>
      <c r="K263" s="73">
        <v>17000</v>
      </c>
      <c r="L263" s="76">
        <f t="shared" si="7"/>
        <v>100</v>
      </c>
      <c r="M263" s="23"/>
      <c r="N263" s="44"/>
      <c r="O263" s="45"/>
      <c r="P263" s="46"/>
      <c r="Q263" s="46"/>
    </row>
    <row r="264" spans="1:17" s="38" customFormat="1" ht="25.5" customHeight="1">
      <c r="A264" s="331" t="s">
        <v>547</v>
      </c>
      <c r="B264" s="70"/>
      <c r="C264" s="71"/>
      <c r="D264" s="72" t="s">
        <v>107</v>
      </c>
      <c r="E264" s="103"/>
      <c r="F264" s="103"/>
      <c r="G264" s="104"/>
      <c r="H264" s="75"/>
      <c r="I264" s="73"/>
      <c r="J264" s="73">
        <v>85500</v>
      </c>
      <c r="K264" s="196">
        <v>85500</v>
      </c>
      <c r="L264" s="76">
        <f t="shared" si="7"/>
        <v>100</v>
      </c>
      <c r="M264" s="23"/>
      <c r="N264" s="44"/>
      <c r="O264" s="45"/>
      <c r="P264" s="46"/>
      <c r="Q264" s="46"/>
    </row>
    <row r="265" spans="1:17" s="38" customFormat="1" ht="30" customHeight="1">
      <c r="A265" s="331" t="s">
        <v>548</v>
      </c>
      <c r="B265" s="70"/>
      <c r="C265" s="71"/>
      <c r="D265" s="72" t="s">
        <v>108</v>
      </c>
      <c r="E265" s="103"/>
      <c r="F265" s="103"/>
      <c r="G265" s="104"/>
      <c r="H265" s="75"/>
      <c r="I265" s="73"/>
      <c r="J265" s="73">
        <v>150000</v>
      </c>
      <c r="K265" s="73">
        <v>150000</v>
      </c>
      <c r="L265" s="76">
        <f t="shared" si="7"/>
        <v>100</v>
      </c>
      <c r="M265" s="23"/>
      <c r="N265" s="44"/>
      <c r="O265" s="45"/>
      <c r="P265" s="46"/>
      <c r="Q265" s="46"/>
    </row>
    <row r="266" spans="1:17" s="38" customFormat="1" ht="22.5" customHeight="1">
      <c r="A266" s="331" t="s">
        <v>549</v>
      </c>
      <c r="B266" s="70"/>
      <c r="C266" s="71"/>
      <c r="D266" s="72" t="s">
        <v>109</v>
      </c>
      <c r="E266" s="103"/>
      <c r="F266" s="103"/>
      <c r="G266" s="104"/>
      <c r="H266" s="75"/>
      <c r="I266" s="73"/>
      <c r="J266" s="73">
        <v>33000</v>
      </c>
      <c r="K266" s="73">
        <v>33000</v>
      </c>
      <c r="L266" s="76">
        <f t="shared" si="7"/>
        <v>100</v>
      </c>
      <c r="M266" s="23"/>
      <c r="N266" s="44"/>
      <c r="O266" s="45"/>
      <c r="P266" s="46"/>
      <c r="Q266" s="46"/>
    </row>
    <row r="267" spans="1:17" s="38" customFormat="1" ht="16.5" customHeight="1">
      <c r="A267" s="331" t="s">
        <v>550</v>
      </c>
      <c r="B267" s="70"/>
      <c r="C267" s="71"/>
      <c r="D267" s="72" t="s">
        <v>71</v>
      </c>
      <c r="E267" s="103"/>
      <c r="F267" s="103"/>
      <c r="G267" s="104"/>
      <c r="H267" s="75"/>
      <c r="I267" s="73"/>
      <c r="J267" s="73">
        <v>285000</v>
      </c>
      <c r="K267" s="196">
        <v>285000</v>
      </c>
      <c r="L267" s="76">
        <f t="shared" si="7"/>
        <v>100</v>
      </c>
      <c r="M267" s="23"/>
      <c r="N267" s="44"/>
      <c r="O267" s="45"/>
      <c r="P267" s="46"/>
      <c r="Q267" s="46"/>
    </row>
    <row r="268" spans="1:17" s="38" customFormat="1" ht="15.75" customHeight="1">
      <c r="A268" s="331" t="s">
        <v>551</v>
      </c>
      <c r="B268" s="70"/>
      <c r="C268" s="71"/>
      <c r="D268" s="72" t="s">
        <v>110</v>
      </c>
      <c r="E268" s="103"/>
      <c r="F268" s="103"/>
      <c r="G268" s="104"/>
      <c r="H268" s="75"/>
      <c r="I268" s="73"/>
      <c r="J268" s="73">
        <v>75000</v>
      </c>
      <c r="K268" s="196">
        <v>75000</v>
      </c>
      <c r="L268" s="76">
        <f t="shared" si="7"/>
        <v>100</v>
      </c>
      <c r="M268" s="8"/>
      <c r="N268" s="15"/>
      <c r="O268" s="7"/>
      <c r="P268" s="46"/>
      <c r="Q268" s="46"/>
    </row>
    <row r="269" spans="1:17" s="38" customFormat="1" ht="16.5" customHeight="1">
      <c r="A269" s="331" t="s">
        <v>552</v>
      </c>
      <c r="B269" s="70"/>
      <c r="C269" s="71"/>
      <c r="D269" s="72" t="s">
        <v>111</v>
      </c>
      <c r="E269" s="103"/>
      <c r="F269" s="103"/>
      <c r="G269" s="104"/>
      <c r="H269" s="75"/>
      <c r="I269" s="73"/>
      <c r="J269" s="73">
        <v>118000</v>
      </c>
      <c r="K269" s="196">
        <v>118000</v>
      </c>
      <c r="L269" s="76">
        <f t="shared" si="7"/>
        <v>100</v>
      </c>
      <c r="M269" s="23"/>
      <c r="N269" s="44"/>
      <c r="O269" s="45"/>
      <c r="P269" s="46"/>
      <c r="Q269" s="46"/>
    </row>
    <row r="270" spans="1:17" s="38" customFormat="1" ht="16.5" customHeight="1">
      <c r="A270" s="331" t="s">
        <v>553</v>
      </c>
      <c r="B270" s="70"/>
      <c r="C270" s="71"/>
      <c r="D270" s="200" t="s">
        <v>112</v>
      </c>
      <c r="E270" s="103"/>
      <c r="F270" s="103"/>
      <c r="G270" s="104"/>
      <c r="H270" s="75"/>
      <c r="I270" s="73"/>
      <c r="J270" s="73">
        <v>58000</v>
      </c>
      <c r="K270" s="73">
        <v>58000</v>
      </c>
      <c r="L270" s="76">
        <f t="shared" si="7"/>
        <v>100</v>
      </c>
      <c r="M270" s="8"/>
      <c r="N270" s="15"/>
      <c r="O270" s="7"/>
      <c r="P270" s="46"/>
      <c r="Q270" s="46"/>
    </row>
    <row r="271" spans="1:17" s="38" customFormat="1" ht="16.5" customHeight="1">
      <c r="A271" s="331" t="s">
        <v>554</v>
      </c>
      <c r="B271" s="70"/>
      <c r="C271" s="71"/>
      <c r="D271" s="200" t="s">
        <v>113</v>
      </c>
      <c r="E271" s="103"/>
      <c r="F271" s="103"/>
      <c r="G271" s="104"/>
      <c r="H271" s="75"/>
      <c r="I271" s="73"/>
      <c r="J271" s="73">
        <v>57000</v>
      </c>
      <c r="K271" s="196">
        <v>57000</v>
      </c>
      <c r="L271" s="76">
        <f t="shared" si="7"/>
        <v>100</v>
      </c>
      <c r="M271" s="8"/>
      <c r="N271" s="15"/>
      <c r="O271" s="7"/>
      <c r="P271" s="46"/>
      <c r="Q271" s="46"/>
    </row>
    <row r="272" spans="1:17" s="38" customFormat="1" ht="16.5" customHeight="1">
      <c r="A272" s="331" t="s">
        <v>555</v>
      </c>
      <c r="B272" s="70"/>
      <c r="C272" s="71"/>
      <c r="D272" s="200" t="s">
        <v>114</v>
      </c>
      <c r="E272" s="103"/>
      <c r="F272" s="103"/>
      <c r="G272" s="104"/>
      <c r="H272" s="75"/>
      <c r="I272" s="73"/>
      <c r="J272" s="73">
        <v>61000</v>
      </c>
      <c r="K272" s="196">
        <v>61000</v>
      </c>
      <c r="L272" s="76">
        <f t="shared" si="7"/>
        <v>100</v>
      </c>
      <c r="M272" s="8"/>
      <c r="N272" s="15"/>
      <c r="O272" s="7"/>
      <c r="P272" s="46"/>
      <c r="Q272" s="46"/>
    </row>
    <row r="273" spans="1:17" s="38" customFormat="1" ht="15.75">
      <c r="A273" s="331" t="s">
        <v>556</v>
      </c>
      <c r="B273" s="70"/>
      <c r="C273" s="71"/>
      <c r="D273" s="200" t="s">
        <v>115</v>
      </c>
      <c r="E273" s="103"/>
      <c r="F273" s="103"/>
      <c r="G273" s="104"/>
      <c r="H273" s="75"/>
      <c r="I273" s="73"/>
      <c r="J273" s="73">
        <v>373001</v>
      </c>
      <c r="K273" s="196">
        <v>373000.46</v>
      </c>
      <c r="L273" s="76">
        <f t="shared" si="7"/>
        <v>99.99985522827018</v>
      </c>
      <c r="M273" s="8"/>
      <c r="N273" s="15"/>
      <c r="O273" s="7"/>
      <c r="P273" s="46"/>
      <c r="Q273" s="46"/>
    </row>
    <row r="274" spans="1:17" s="19" customFormat="1" ht="27" customHeight="1">
      <c r="A274" s="331" t="s">
        <v>557</v>
      </c>
      <c r="B274" s="70"/>
      <c r="C274" s="71"/>
      <c r="D274" s="200" t="s">
        <v>70</v>
      </c>
      <c r="E274" s="103"/>
      <c r="F274" s="103"/>
      <c r="G274" s="104"/>
      <c r="H274" s="75"/>
      <c r="I274" s="73"/>
      <c r="J274" s="73">
        <v>170000</v>
      </c>
      <c r="K274" s="73">
        <v>170000</v>
      </c>
      <c r="L274" s="76">
        <f t="shared" si="7"/>
        <v>100</v>
      </c>
      <c r="M274" s="8"/>
      <c r="N274" s="15"/>
      <c r="O274" s="7"/>
      <c r="P274" s="18"/>
      <c r="Q274" s="18"/>
    </row>
    <row r="275" spans="1:17" s="38" customFormat="1" ht="24">
      <c r="A275" s="331" t="s">
        <v>558</v>
      </c>
      <c r="B275" s="70"/>
      <c r="C275" s="71"/>
      <c r="D275" s="200" t="s">
        <v>116</v>
      </c>
      <c r="E275" s="103"/>
      <c r="F275" s="103"/>
      <c r="G275" s="104"/>
      <c r="H275" s="75"/>
      <c r="I275" s="73"/>
      <c r="J275" s="73">
        <v>89000</v>
      </c>
      <c r="K275" s="73">
        <v>89000</v>
      </c>
      <c r="L275" s="76">
        <f t="shared" si="7"/>
        <v>100</v>
      </c>
      <c r="M275" s="8"/>
      <c r="N275" s="15"/>
      <c r="O275" s="7"/>
      <c r="P275" s="46"/>
      <c r="Q275" s="46"/>
    </row>
    <row r="276" spans="1:17" s="19" customFormat="1" ht="15">
      <c r="A276" s="331" t="s">
        <v>559</v>
      </c>
      <c r="B276" s="70"/>
      <c r="C276" s="71"/>
      <c r="D276" s="200" t="s">
        <v>117</v>
      </c>
      <c r="E276" s="103"/>
      <c r="F276" s="103"/>
      <c r="G276" s="104"/>
      <c r="H276" s="75"/>
      <c r="I276" s="73"/>
      <c r="J276" s="73">
        <v>70000</v>
      </c>
      <c r="K276" s="196">
        <v>70000</v>
      </c>
      <c r="L276" s="76">
        <f t="shared" si="7"/>
        <v>100</v>
      </c>
      <c r="M276" s="8"/>
      <c r="N276" s="15"/>
      <c r="O276" s="7"/>
      <c r="P276" s="18"/>
      <c r="Q276" s="18"/>
    </row>
    <row r="277" spans="1:17" s="19" customFormat="1" ht="15">
      <c r="A277" s="331" t="s">
        <v>560</v>
      </c>
      <c r="B277" s="70"/>
      <c r="C277" s="71"/>
      <c r="D277" s="200" t="s">
        <v>118</v>
      </c>
      <c r="E277" s="103"/>
      <c r="F277" s="103"/>
      <c r="G277" s="104"/>
      <c r="H277" s="75"/>
      <c r="I277" s="73"/>
      <c r="J277" s="196">
        <v>40000</v>
      </c>
      <c r="K277" s="196">
        <v>40000</v>
      </c>
      <c r="L277" s="76">
        <f t="shared" si="7"/>
        <v>100</v>
      </c>
      <c r="M277" s="8"/>
      <c r="N277" s="15"/>
      <c r="O277" s="7"/>
      <c r="P277" s="18"/>
      <c r="Q277" s="18"/>
    </row>
    <row r="278" spans="1:17" s="19" customFormat="1" ht="15">
      <c r="A278" s="331" t="s">
        <v>561</v>
      </c>
      <c r="B278" s="70"/>
      <c r="C278" s="71"/>
      <c r="D278" s="200" t="s">
        <v>119</v>
      </c>
      <c r="E278" s="103"/>
      <c r="F278" s="103"/>
      <c r="G278" s="104"/>
      <c r="H278" s="75"/>
      <c r="I278" s="73"/>
      <c r="J278" s="73">
        <v>12000</v>
      </c>
      <c r="K278" s="73">
        <v>12000</v>
      </c>
      <c r="L278" s="76">
        <f t="shared" si="7"/>
        <v>100</v>
      </c>
      <c r="M278" s="8"/>
      <c r="N278" s="15"/>
      <c r="O278" s="7"/>
      <c r="P278" s="18"/>
      <c r="Q278" s="18"/>
    </row>
    <row r="279" spans="1:17" s="19" customFormat="1" ht="15">
      <c r="A279" s="331" t="s">
        <v>562</v>
      </c>
      <c r="B279" s="70"/>
      <c r="C279" s="71"/>
      <c r="D279" s="200" t="s">
        <v>120</v>
      </c>
      <c r="E279" s="103"/>
      <c r="F279" s="103"/>
      <c r="G279" s="104"/>
      <c r="H279" s="75"/>
      <c r="I279" s="73"/>
      <c r="J279" s="73">
        <v>26000</v>
      </c>
      <c r="K279" s="73">
        <v>26000</v>
      </c>
      <c r="L279" s="76">
        <f t="shared" si="7"/>
        <v>100</v>
      </c>
      <c r="M279" s="8"/>
      <c r="N279" s="15"/>
      <c r="O279" s="7"/>
      <c r="P279" s="18"/>
      <c r="Q279" s="18"/>
    </row>
    <row r="280" spans="1:17" s="19" customFormat="1" ht="15">
      <c r="A280" s="331" t="s">
        <v>563</v>
      </c>
      <c r="B280" s="70"/>
      <c r="C280" s="71"/>
      <c r="D280" s="200" t="s">
        <v>121</v>
      </c>
      <c r="E280" s="103"/>
      <c r="F280" s="103"/>
      <c r="G280" s="104"/>
      <c r="H280" s="75"/>
      <c r="I280" s="73"/>
      <c r="J280" s="73">
        <v>18000</v>
      </c>
      <c r="K280" s="73">
        <v>18000</v>
      </c>
      <c r="L280" s="76">
        <f t="shared" si="7"/>
        <v>100</v>
      </c>
      <c r="M280" s="8"/>
      <c r="N280" s="15"/>
      <c r="O280" s="7"/>
      <c r="P280" s="18"/>
      <c r="Q280" s="18"/>
    </row>
    <row r="281" spans="1:17" s="19" customFormat="1" ht="15">
      <c r="A281" s="331" t="s">
        <v>564</v>
      </c>
      <c r="B281" s="70"/>
      <c r="C281" s="71"/>
      <c r="D281" s="200" t="s">
        <v>122</v>
      </c>
      <c r="E281" s="103"/>
      <c r="F281" s="103"/>
      <c r="G281" s="104"/>
      <c r="H281" s="75"/>
      <c r="I281" s="73"/>
      <c r="J281" s="73">
        <v>10000</v>
      </c>
      <c r="K281" s="196">
        <v>10000</v>
      </c>
      <c r="L281" s="76">
        <f t="shared" si="7"/>
        <v>100</v>
      </c>
      <c r="M281" s="8"/>
      <c r="N281" s="15"/>
      <c r="O281" s="7"/>
      <c r="P281" s="18"/>
      <c r="Q281" s="18"/>
    </row>
    <row r="282" spans="1:17" s="19" customFormat="1" ht="15">
      <c r="A282" s="331" t="s">
        <v>565</v>
      </c>
      <c r="B282" s="70"/>
      <c r="C282" s="71"/>
      <c r="D282" s="200" t="s">
        <v>123</v>
      </c>
      <c r="E282" s="103"/>
      <c r="F282" s="103"/>
      <c r="G282" s="104"/>
      <c r="H282" s="75"/>
      <c r="I282" s="73"/>
      <c r="J282" s="73">
        <v>28000</v>
      </c>
      <c r="K282" s="73">
        <v>28000</v>
      </c>
      <c r="L282" s="76">
        <f t="shared" si="7"/>
        <v>100</v>
      </c>
      <c r="M282" s="8"/>
      <c r="N282" s="15"/>
      <c r="O282" s="7"/>
      <c r="P282" s="18"/>
      <c r="Q282" s="18"/>
    </row>
    <row r="283" spans="1:17" s="19" customFormat="1" ht="15">
      <c r="A283" s="331" t="s">
        <v>566</v>
      </c>
      <c r="B283" s="70"/>
      <c r="C283" s="71"/>
      <c r="D283" s="200" t="s">
        <v>124</v>
      </c>
      <c r="E283" s="103"/>
      <c r="F283" s="103"/>
      <c r="G283" s="104"/>
      <c r="H283" s="75"/>
      <c r="I283" s="73"/>
      <c r="J283" s="73">
        <v>20000</v>
      </c>
      <c r="K283" s="196">
        <v>20000</v>
      </c>
      <c r="L283" s="76">
        <f t="shared" si="7"/>
        <v>100</v>
      </c>
      <c r="M283" s="8"/>
      <c r="N283" s="15"/>
      <c r="O283" s="7"/>
      <c r="P283" s="18"/>
      <c r="Q283" s="18"/>
    </row>
    <row r="284" spans="1:17" s="19" customFormat="1" ht="15">
      <c r="A284" s="331" t="s">
        <v>567</v>
      </c>
      <c r="B284" s="70"/>
      <c r="C284" s="71"/>
      <c r="D284" s="200" t="s">
        <v>125</v>
      </c>
      <c r="E284" s="103"/>
      <c r="F284" s="103"/>
      <c r="G284" s="104"/>
      <c r="H284" s="75"/>
      <c r="I284" s="73"/>
      <c r="J284" s="73">
        <v>10000</v>
      </c>
      <c r="K284" s="73">
        <v>10000</v>
      </c>
      <c r="L284" s="76">
        <f t="shared" si="7"/>
        <v>100</v>
      </c>
      <c r="M284" s="8"/>
      <c r="N284" s="15"/>
      <c r="O284" s="7"/>
      <c r="P284" s="18"/>
      <c r="Q284" s="18"/>
    </row>
    <row r="285" spans="1:17" s="19" customFormat="1" ht="15">
      <c r="A285" s="331" t="s">
        <v>568</v>
      </c>
      <c r="B285" s="70"/>
      <c r="C285" s="71"/>
      <c r="D285" s="200" t="s">
        <v>69</v>
      </c>
      <c r="E285" s="103"/>
      <c r="F285" s="103"/>
      <c r="G285" s="104"/>
      <c r="H285" s="75"/>
      <c r="I285" s="73"/>
      <c r="J285" s="73">
        <v>7000</v>
      </c>
      <c r="K285" s="73">
        <v>7000</v>
      </c>
      <c r="L285" s="76">
        <f t="shared" si="7"/>
        <v>100</v>
      </c>
      <c r="M285" s="8"/>
      <c r="N285" s="15"/>
      <c r="O285" s="7"/>
      <c r="P285" s="18"/>
      <c r="Q285" s="18"/>
    </row>
    <row r="286" spans="1:17" s="19" customFormat="1" ht="15">
      <c r="A286" s="331" t="s">
        <v>569</v>
      </c>
      <c r="B286" s="70"/>
      <c r="C286" s="71"/>
      <c r="D286" s="200" t="s">
        <v>126</v>
      </c>
      <c r="E286" s="103"/>
      <c r="F286" s="103"/>
      <c r="G286" s="104"/>
      <c r="H286" s="75"/>
      <c r="I286" s="73"/>
      <c r="J286" s="73">
        <v>20000</v>
      </c>
      <c r="K286" s="196">
        <v>20000</v>
      </c>
      <c r="L286" s="76">
        <f t="shared" si="7"/>
        <v>100</v>
      </c>
      <c r="M286" s="8"/>
      <c r="N286" s="15"/>
      <c r="O286" s="7"/>
      <c r="P286" s="18"/>
      <c r="Q286" s="18"/>
    </row>
    <row r="287" spans="1:17" s="19" customFormat="1" ht="15">
      <c r="A287" s="331" t="s">
        <v>570</v>
      </c>
      <c r="B287" s="70"/>
      <c r="C287" s="71"/>
      <c r="D287" s="200" t="s">
        <v>127</v>
      </c>
      <c r="E287" s="103"/>
      <c r="F287" s="103"/>
      <c r="G287" s="104"/>
      <c r="H287" s="75"/>
      <c r="I287" s="73"/>
      <c r="J287" s="73">
        <v>46500</v>
      </c>
      <c r="K287" s="73">
        <v>46500</v>
      </c>
      <c r="L287" s="76">
        <f t="shared" si="7"/>
        <v>100</v>
      </c>
      <c r="M287" s="8"/>
      <c r="N287" s="15"/>
      <c r="O287" s="7"/>
      <c r="P287" s="18"/>
      <c r="Q287" s="18"/>
    </row>
    <row r="288" spans="1:17" s="19" customFormat="1" ht="15">
      <c r="A288" s="331" t="s">
        <v>571</v>
      </c>
      <c r="B288" s="70"/>
      <c r="C288" s="71"/>
      <c r="D288" s="200" t="s">
        <v>128</v>
      </c>
      <c r="E288" s="103"/>
      <c r="F288" s="103"/>
      <c r="G288" s="104"/>
      <c r="H288" s="75"/>
      <c r="I288" s="73"/>
      <c r="J288" s="73">
        <v>16000</v>
      </c>
      <c r="K288" s="73">
        <v>16000</v>
      </c>
      <c r="L288" s="76">
        <f t="shared" si="7"/>
        <v>100</v>
      </c>
      <c r="M288" s="8"/>
      <c r="N288" s="15"/>
      <c r="O288" s="7"/>
      <c r="P288" s="18"/>
      <c r="Q288" s="18"/>
    </row>
    <row r="289" spans="1:17" s="19" customFormat="1" ht="15">
      <c r="A289" s="331" t="s">
        <v>572</v>
      </c>
      <c r="B289" s="70"/>
      <c r="C289" s="71"/>
      <c r="D289" s="200" t="s">
        <v>77</v>
      </c>
      <c r="E289" s="103"/>
      <c r="F289" s="103"/>
      <c r="G289" s="104"/>
      <c r="H289" s="75"/>
      <c r="I289" s="73"/>
      <c r="J289" s="73">
        <v>6500</v>
      </c>
      <c r="K289" s="73">
        <v>6500</v>
      </c>
      <c r="L289" s="76">
        <f t="shared" si="7"/>
        <v>100</v>
      </c>
      <c r="M289" s="8"/>
      <c r="N289" s="15"/>
      <c r="O289" s="7"/>
      <c r="P289" s="18"/>
      <c r="Q289" s="18"/>
    </row>
    <row r="290" spans="1:17" s="19" customFormat="1" ht="15">
      <c r="A290" s="331" t="s">
        <v>573</v>
      </c>
      <c r="B290" s="70"/>
      <c r="C290" s="71"/>
      <c r="D290" s="200" t="s">
        <v>76</v>
      </c>
      <c r="E290" s="103"/>
      <c r="F290" s="103"/>
      <c r="G290" s="104"/>
      <c r="H290" s="75"/>
      <c r="I290" s="73"/>
      <c r="J290" s="73">
        <v>30000</v>
      </c>
      <c r="K290" s="196">
        <v>30000</v>
      </c>
      <c r="L290" s="76">
        <f t="shared" si="7"/>
        <v>100</v>
      </c>
      <c r="M290" s="8"/>
      <c r="N290" s="15"/>
      <c r="O290" s="7"/>
      <c r="P290" s="18"/>
      <c r="Q290" s="18"/>
    </row>
    <row r="291" spans="1:17" s="19" customFormat="1" ht="15">
      <c r="A291" s="331" t="s">
        <v>574</v>
      </c>
      <c r="B291" s="70"/>
      <c r="C291" s="71"/>
      <c r="D291" s="200" t="s">
        <v>129</v>
      </c>
      <c r="E291" s="103"/>
      <c r="F291" s="103"/>
      <c r="G291" s="104"/>
      <c r="H291" s="75"/>
      <c r="I291" s="73"/>
      <c r="J291" s="73">
        <v>21000</v>
      </c>
      <c r="K291" s="73">
        <v>21000</v>
      </c>
      <c r="L291" s="76">
        <f t="shared" si="7"/>
        <v>100</v>
      </c>
      <c r="M291" s="8"/>
      <c r="N291" s="15"/>
      <c r="O291" s="7"/>
      <c r="P291" s="18"/>
      <c r="Q291" s="18"/>
    </row>
    <row r="292" spans="1:17" s="19" customFormat="1" ht="15">
      <c r="A292" s="331" t="s">
        <v>575</v>
      </c>
      <c r="B292" s="70"/>
      <c r="C292" s="71"/>
      <c r="D292" s="200" t="s">
        <v>130</v>
      </c>
      <c r="E292" s="103"/>
      <c r="F292" s="103"/>
      <c r="G292" s="104"/>
      <c r="H292" s="75"/>
      <c r="I292" s="73"/>
      <c r="J292" s="73">
        <v>5000</v>
      </c>
      <c r="K292" s="196">
        <v>5000</v>
      </c>
      <c r="L292" s="76">
        <f t="shared" si="7"/>
        <v>100</v>
      </c>
      <c r="M292" s="8"/>
      <c r="N292" s="15"/>
      <c r="O292" s="7"/>
      <c r="P292" s="18"/>
      <c r="Q292" s="18"/>
    </row>
    <row r="293" spans="1:17" s="19" customFormat="1" ht="15">
      <c r="A293" s="331" t="s">
        <v>576</v>
      </c>
      <c r="B293" s="70"/>
      <c r="C293" s="71"/>
      <c r="D293" s="200" t="s">
        <v>43</v>
      </c>
      <c r="E293" s="103"/>
      <c r="F293" s="103"/>
      <c r="G293" s="104"/>
      <c r="H293" s="75"/>
      <c r="I293" s="73"/>
      <c r="J293" s="73">
        <v>3500</v>
      </c>
      <c r="K293" s="73">
        <v>3500</v>
      </c>
      <c r="L293" s="76">
        <f t="shared" si="7"/>
        <v>100</v>
      </c>
      <c r="M293" s="8"/>
      <c r="N293" s="15"/>
      <c r="O293" s="7"/>
      <c r="P293" s="18"/>
      <c r="Q293" s="18"/>
    </row>
    <row r="294" spans="1:17" s="19" customFormat="1" ht="15">
      <c r="A294" s="331" t="s">
        <v>577</v>
      </c>
      <c r="B294" s="70"/>
      <c r="C294" s="71"/>
      <c r="D294" s="200" t="s">
        <v>131</v>
      </c>
      <c r="E294" s="103"/>
      <c r="F294" s="103"/>
      <c r="G294" s="104"/>
      <c r="H294" s="75"/>
      <c r="I294" s="73"/>
      <c r="J294" s="73">
        <v>45000</v>
      </c>
      <c r="K294" s="73">
        <v>45000</v>
      </c>
      <c r="L294" s="76">
        <f t="shared" si="7"/>
        <v>100</v>
      </c>
      <c r="M294" s="8"/>
      <c r="N294" s="15"/>
      <c r="O294" s="7"/>
      <c r="P294" s="18"/>
      <c r="Q294" s="18"/>
    </row>
    <row r="295" spans="1:17" s="19" customFormat="1" ht="15">
      <c r="A295" s="331" t="s">
        <v>578</v>
      </c>
      <c r="B295" s="70"/>
      <c r="C295" s="71"/>
      <c r="D295" s="200" t="s">
        <v>37</v>
      </c>
      <c r="E295" s="103"/>
      <c r="F295" s="103"/>
      <c r="G295" s="104"/>
      <c r="H295" s="75"/>
      <c r="I295" s="73"/>
      <c r="J295" s="73">
        <v>10000</v>
      </c>
      <c r="K295" s="73">
        <v>10000</v>
      </c>
      <c r="L295" s="76">
        <f t="shared" si="7"/>
        <v>100</v>
      </c>
      <c r="M295" s="8"/>
      <c r="N295" s="15"/>
      <c r="O295" s="7"/>
      <c r="P295" s="18"/>
      <c r="Q295" s="18"/>
    </row>
    <row r="296" spans="1:17" s="19" customFormat="1" ht="15">
      <c r="A296" s="331" t="s">
        <v>579</v>
      </c>
      <c r="B296" s="70"/>
      <c r="C296" s="71"/>
      <c r="D296" s="200" t="s">
        <v>132</v>
      </c>
      <c r="E296" s="103"/>
      <c r="F296" s="103"/>
      <c r="G296" s="104"/>
      <c r="H296" s="75"/>
      <c r="I296" s="73"/>
      <c r="J296" s="73">
        <v>42000</v>
      </c>
      <c r="K296" s="196">
        <v>42000</v>
      </c>
      <c r="L296" s="76">
        <f t="shared" si="7"/>
        <v>100</v>
      </c>
      <c r="M296" s="8"/>
      <c r="N296" s="15"/>
      <c r="O296" s="7"/>
      <c r="P296" s="18"/>
      <c r="Q296" s="18"/>
    </row>
    <row r="297" spans="1:17" s="19" customFormat="1" ht="15">
      <c r="A297" s="331" t="s">
        <v>580</v>
      </c>
      <c r="B297" s="70"/>
      <c r="C297" s="71"/>
      <c r="D297" s="200" t="s">
        <v>133</v>
      </c>
      <c r="E297" s="103"/>
      <c r="F297" s="103"/>
      <c r="G297" s="104"/>
      <c r="H297" s="75"/>
      <c r="I297" s="73"/>
      <c r="J297" s="73">
        <v>45000</v>
      </c>
      <c r="K297" s="73">
        <v>45000</v>
      </c>
      <c r="L297" s="76">
        <f t="shared" si="7"/>
        <v>100</v>
      </c>
      <c r="M297" s="8"/>
      <c r="N297" s="15"/>
      <c r="O297" s="7"/>
      <c r="P297" s="18"/>
      <c r="Q297" s="18"/>
    </row>
    <row r="298" spans="1:17" s="19" customFormat="1" ht="15">
      <c r="A298" s="331" t="s">
        <v>581</v>
      </c>
      <c r="B298" s="70"/>
      <c r="C298" s="71"/>
      <c r="D298" s="200" t="s">
        <v>275</v>
      </c>
      <c r="E298" s="103"/>
      <c r="F298" s="103"/>
      <c r="G298" s="104"/>
      <c r="H298" s="75"/>
      <c r="I298" s="73"/>
      <c r="J298" s="73">
        <v>2500</v>
      </c>
      <c r="K298" s="73">
        <v>2500</v>
      </c>
      <c r="L298" s="76">
        <f t="shared" si="7"/>
        <v>100</v>
      </c>
      <c r="M298" s="8"/>
      <c r="N298" s="15"/>
      <c r="O298" s="7"/>
      <c r="P298" s="18"/>
      <c r="Q298" s="18"/>
    </row>
    <row r="299" spans="1:17" s="19" customFormat="1" ht="15">
      <c r="A299" s="331" t="s">
        <v>582</v>
      </c>
      <c r="B299" s="70"/>
      <c r="C299" s="71"/>
      <c r="D299" s="200" t="s">
        <v>80</v>
      </c>
      <c r="E299" s="103"/>
      <c r="F299" s="103"/>
      <c r="G299" s="104"/>
      <c r="H299" s="75"/>
      <c r="I299" s="73"/>
      <c r="J299" s="73">
        <v>40000</v>
      </c>
      <c r="K299" s="73">
        <v>40000</v>
      </c>
      <c r="L299" s="76">
        <f t="shared" si="7"/>
        <v>100</v>
      </c>
      <c r="M299" s="8"/>
      <c r="N299" s="15"/>
      <c r="O299" s="7"/>
      <c r="P299" s="18"/>
      <c r="Q299" s="18"/>
    </row>
    <row r="300" spans="1:17" s="19" customFormat="1" ht="15">
      <c r="A300" s="331" t="s">
        <v>583</v>
      </c>
      <c r="B300" s="70"/>
      <c r="C300" s="71"/>
      <c r="D300" s="200" t="s">
        <v>134</v>
      </c>
      <c r="E300" s="103"/>
      <c r="F300" s="103"/>
      <c r="G300" s="104"/>
      <c r="H300" s="75"/>
      <c r="I300" s="73"/>
      <c r="J300" s="73">
        <v>4000</v>
      </c>
      <c r="K300" s="73">
        <v>3870</v>
      </c>
      <c r="L300" s="76">
        <f t="shared" si="7"/>
        <v>96.75</v>
      </c>
      <c r="M300" s="8"/>
      <c r="N300" s="15"/>
      <c r="O300" s="7"/>
      <c r="P300" s="18"/>
      <c r="Q300" s="18"/>
    </row>
    <row r="301" spans="1:17" s="19" customFormat="1" ht="15">
      <c r="A301" s="331" t="s">
        <v>584</v>
      </c>
      <c r="B301" s="70"/>
      <c r="C301" s="71"/>
      <c r="D301" s="200" t="s">
        <v>135</v>
      </c>
      <c r="E301" s="103"/>
      <c r="F301" s="103"/>
      <c r="G301" s="104"/>
      <c r="H301" s="75"/>
      <c r="I301" s="73"/>
      <c r="J301" s="73">
        <v>3000</v>
      </c>
      <c r="K301" s="73">
        <v>3000</v>
      </c>
      <c r="L301" s="76">
        <f t="shared" si="7"/>
        <v>100</v>
      </c>
      <c r="M301" s="8"/>
      <c r="N301" s="15"/>
      <c r="O301" s="7"/>
      <c r="P301" s="18"/>
      <c r="Q301" s="18"/>
    </row>
    <row r="302" spans="1:17" s="19" customFormat="1" ht="15">
      <c r="A302" s="331" t="s">
        <v>585</v>
      </c>
      <c r="B302" s="70"/>
      <c r="C302" s="71"/>
      <c r="D302" s="200" t="s">
        <v>276</v>
      </c>
      <c r="E302" s="103"/>
      <c r="F302" s="103"/>
      <c r="G302" s="104"/>
      <c r="H302" s="75"/>
      <c r="I302" s="73"/>
      <c r="J302" s="73">
        <v>4000</v>
      </c>
      <c r="K302" s="73">
        <v>4000</v>
      </c>
      <c r="L302" s="76">
        <v>100</v>
      </c>
      <c r="M302" s="8"/>
      <c r="N302" s="15"/>
      <c r="O302" s="7"/>
      <c r="P302" s="18"/>
      <c r="Q302" s="18"/>
    </row>
    <row r="303" spans="1:17" s="19" customFormat="1" ht="21" customHeight="1">
      <c r="A303" s="331" t="s">
        <v>586</v>
      </c>
      <c r="B303" s="70"/>
      <c r="C303" s="71"/>
      <c r="D303" s="200" t="s">
        <v>174</v>
      </c>
      <c r="E303" s="103"/>
      <c r="F303" s="103"/>
      <c r="G303" s="104"/>
      <c r="H303" s="75"/>
      <c r="I303" s="73"/>
      <c r="J303" s="73">
        <v>30000</v>
      </c>
      <c r="K303" s="73">
        <v>30000</v>
      </c>
      <c r="L303" s="76">
        <v>100</v>
      </c>
      <c r="M303" s="8"/>
      <c r="N303" s="15"/>
      <c r="O303" s="7"/>
      <c r="P303" s="18"/>
      <c r="Q303" s="18"/>
    </row>
    <row r="304" spans="1:17" s="19" customFormat="1" ht="15">
      <c r="A304" s="331" t="s">
        <v>587</v>
      </c>
      <c r="B304" s="70"/>
      <c r="C304" s="71"/>
      <c r="D304" s="200" t="s">
        <v>277</v>
      </c>
      <c r="E304" s="103"/>
      <c r="F304" s="103"/>
      <c r="G304" s="104"/>
      <c r="H304" s="75"/>
      <c r="I304" s="73"/>
      <c r="J304" s="73">
        <v>20000</v>
      </c>
      <c r="K304" s="73">
        <v>20000</v>
      </c>
      <c r="L304" s="76">
        <v>100</v>
      </c>
      <c r="M304" s="8"/>
      <c r="N304" s="15"/>
      <c r="O304" s="7"/>
      <c r="P304" s="18"/>
      <c r="Q304" s="18"/>
    </row>
    <row r="305" spans="1:17" s="19" customFormat="1" ht="37.5" customHeight="1">
      <c r="A305" s="331" t="s">
        <v>588</v>
      </c>
      <c r="B305" s="70"/>
      <c r="C305" s="71"/>
      <c r="D305" s="200" t="s">
        <v>278</v>
      </c>
      <c r="E305" s="103"/>
      <c r="F305" s="103"/>
      <c r="G305" s="104"/>
      <c r="H305" s="75"/>
      <c r="I305" s="73"/>
      <c r="J305" s="73">
        <v>8000</v>
      </c>
      <c r="K305" s="73">
        <v>8000</v>
      </c>
      <c r="L305" s="76">
        <v>100</v>
      </c>
      <c r="M305" s="8"/>
      <c r="N305" s="15"/>
      <c r="O305" s="7"/>
      <c r="P305" s="18"/>
      <c r="Q305" s="18"/>
    </row>
    <row r="306" spans="1:17" s="19" customFormat="1" ht="15">
      <c r="A306" s="331" t="s">
        <v>589</v>
      </c>
      <c r="B306" s="70"/>
      <c r="C306" s="71"/>
      <c r="D306" s="200" t="s">
        <v>279</v>
      </c>
      <c r="E306" s="103"/>
      <c r="F306" s="103"/>
      <c r="G306" s="104"/>
      <c r="H306" s="75"/>
      <c r="I306" s="73"/>
      <c r="J306" s="73">
        <v>8500</v>
      </c>
      <c r="K306" s="73">
        <v>8500</v>
      </c>
      <c r="L306" s="76">
        <v>100</v>
      </c>
      <c r="M306" s="8"/>
      <c r="N306" s="15"/>
      <c r="O306" s="7"/>
      <c r="P306" s="18"/>
      <c r="Q306" s="18"/>
    </row>
    <row r="307" spans="1:17" s="19" customFormat="1" ht="15">
      <c r="A307" s="331" t="s">
        <v>590</v>
      </c>
      <c r="B307" s="70"/>
      <c r="C307" s="71"/>
      <c r="D307" s="200" t="s">
        <v>343</v>
      </c>
      <c r="E307" s="103"/>
      <c r="F307" s="103"/>
      <c r="G307" s="104"/>
      <c r="H307" s="75"/>
      <c r="I307" s="73"/>
      <c r="J307" s="73">
        <v>15000</v>
      </c>
      <c r="K307" s="73">
        <v>15000</v>
      </c>
      <c r="L307" s="76">
        <v>100</v>
      </c>
      <c r="M307" s="8"/>
      <c r="N307" s="15"/>
      <c r="O307" s="7"/>
      <c r="P307" s="18"/>
      <c r="Q307" s="18"/>
    </row>
    <row r="308" spans="1:17" s="19" customFormat="1" ht="132">
      <c r="A308" s="331"/>
      <c r="B308" s="70"/>
      <c r="C308" s="71"/>
      <c r="D308" s="153" t="s">
        <v>591</v>
      </c>
      <c r="E308" s="103"/>
      <c r="F308" s="103"/>
      <c r="G308" s="104"/>
      <c r="H308" s="75"/>
      <c r="I308" s="73" t="s">
        <v>99</v>
      </c>
      <c r="J308" s="73" t="s">
        <v>99</v>
      </c>
      <c r="K308" s="103" t="s">
        <v>99</v>
      </c>
      <c r="L308" s="76"/>
      <c r="M308" s="8"/>
      <c r="N308" s="15"/>
      <c r="O308" s="7"/>
      <c r="P308" s="18"/>
      <c r="Q308" s="18"/>
    </row>
    <row r="309" spans="1:15" s="38" customFormat="1" ht="24">
      <c r="A309" s="120"/>
      <c r="B309" s="201"/>
      <c r="C309" s="202"/>
      <c r="D309" s="203" t="s">
        <v>319</v>
      </c>
      <c r="E309" s="112"/>
      <c r="F309" s="112"/>
      <c r="G309" s="113"/>
      <c r="H309" s="67"/>
      <c r="I309" s="66">
        <f>SUM(I311)</f>
        <v>162000</v>
      </c>
      <c r="J309" s="66">
        <f>SUM(J311)</f>
        <v>190512</v>
      </c>
      <c r="K309" s="68">
        <f>SUM(K311)</f>
        <v>190512</v>
      </c>
      <c r="L309" s="69">
        <v>100</v>
      </c>
      <c r="M309" s="23"/>
      <c r="N309" s="37"/>
      <c r="O309" s="23"/>
    </row>
    <row r="310" spans="1:15" s="19" customFormat="1" ht="21" customHeight="1">
      <c r="A310" s="331"/>
      <c r="B310" s="186"/>
      <c r="C310" s="187"/>
      <c r="D310" s="157"/>
      <c r="E310" s="103"/>
      <c r="F310" s="103"/>
      <c r="G310" s="104"/>
      <c r="H310" s="75"/>
      <c r="I310" s="73"/>
      <c r="J310" s="73"/>
      <c r="K310" s="74"/>
      <c r="L310" s="116"/>
      <c r="M310" s="8"/>
      <c r="N310" s="32"/>
      <c r="O310" s="8"/>
    </row>
    <row r="311" spans="1:15" s="38" customFormat="1" ht="39" customHeight="1">
      <c r="A311" s="120" t="s">
        <v>29</v>
      </c>
      <c r="B311" s="63">
        <v>852</v>
      </c>
      <c r="C311" s="64">
        <v>85203</v>
      </c>
      <c r="D311" s="111" t="s">
        <v>136</v>
      </c>
      <c r="E311" s="112"/>
      <c r="F311" s="112"/>
      <c r="G311" s="113"/>
      <c r="H311" s="67"/>
      <c r="I311" s="66">
        <v>162000</v>
      </c>
      <c r="J311" s="66">
        <v>190512</v>
      </c>
      <c r="K311" s="68">
        <v>190512</v>
      </c>
      <c r="L311" s="152">
        <f>K311/J311*100</f>
        <v>100</v>
      </c>
      <c r="M311" s="23"/>
      <c r="N311" s="37"/>
      <c r="O311" s="23"/>
    </row>
    <row r="312" spans="1:15" s="19" customFormat="1" ht="19.5" customHeight="1">
      <c r="A312" s="333"/>
      <c r="B312" s="228"/>
      <c r="C312" s="229"/>
      <c r="D312" s="230"/>
      <c r="E312" s="231"/>
      <c r="F312" s="231"/>
      <c r="G312" s="232"/>
      <c r="H312" s="233"/>
      <c r="I312" s="234"/>
      <c r="J312" s="234"/>
      <c r="K312" s="235"/>
      <c r="L312" s="236"/>
      <c r="M312" s="8"/>
      <c r="N312" s="32"/>
      <c r="O312" s="8"/>
    </row>
    <row r="313" spans="1:15" s="19" customFormat="1" ht="15">
      <c r="A313" s="333"/>
      <c r="B313" s="228"/>
      <c r="C313" s="237"/>
      <c r="D313" s="238" t="s">
        <v>31</v>
      </c>
      <c r="E313" s="239">
        <f>SUM(E315,E398,E403)</f>
        <v>22690190</v>
      </c>
      <c r="F313" s="239">
        <f>SUM(F315,F398,F403)</f>
        <v>22751062</v>
      </c>
      <c r="G313" s="240">
        <f>SUM(G315,G398,G403)</f>
        <v>22736800.18</v>
      </c>
      <c r="H313" s="241">
        <f>G313/F313*100</f>
        <v>99.93731360760214</v>
      </c>
      <c r="I313" s="239">
        <f>SUM(I315,I398,I403)</f>
        <v>3028238</v>
      </c>
      <c r="J313" s="239">
        <f>SUM(J315,J398,J403)</f>
        <v>3589164</v>
      </c>
      <c r="K313" s="240">
        <f>SUM(K315,K398,K403)</f>
        <v>3518356.6</v>
      </c>
      <c r="L313" s="242">
        <f>K313/J313*100</f>
        <v>98.02718961852955</v>
      </c>
      <c r="M313" s="47"/>
      <c r="N313" s="15"/>
      <c r="O313" s="8"/>
    </row>
    <row r="314" spans="1:15" s="19" customFormat="1" ht="12" customHeight="1">
      <c r="A314" s="333"/>
      <c r="B314" s="228"/>
      <c r="C314" s="237"/>
      <c r="D314" s="238"/>
      <c r="E314" s="239"/>
      <c r="F314" s="239"/>
      <c r="G314" s="240"/>
      <c r="H314" s="241"/>
      <c r="I314" s="239"/>
      <c r="J314" s="239"/>
      <c r="K314" s="240"/>
      <c r="L314" s="242"/>
      <c r="M314" s="47"/>
      <c r="N314" s="32"/>
      <c r="O314" s="8"/>
    </row>
    <row r="315" spans="1:15" s="19" customFormat="1" ht="26.25" customHeight="1">
      <c r="A315" s="120"/>
      <c r="B315" s="63"/>
      <c r="C315" s="64"/>
      <c r="D315" s="226" t="s">
        <v>36</v>
      </c>
      <c r="E315" s="66">
        <f>SUM(E317,E333,E336,E363,E378,E382,E387,E389,E391,E338,E380,E394)</f>
        <v>22690190</v>
      </c>
      <c r="F315" s="66">
        <f>SUM(F317,F333,F336,F363,F378,F382,F387,F389,F391,F338,F380,F394)</f>
        <v>22751062</v>
      </c>
      <c r="G315" s="68">
        <f>SUM(G317,G333,G336,G363,G378,G382,G387,G389,G391,G338,G380,G394)</f>
        <v>22736800.18</v>
      </c>
      <c r="H315" s="151">
        <f>G315/F315*100</f>
        <v>99.93731360760214</v>
      </c>
      <c r="I315" s="66">
        <f>SUM(I317,I333,I336,I363,I378,I382,I387,I389,I391,I338,I380,I394)</f>
        <v>3028238</v>
      </c>
      <c r="J315" s="66">
        <f>SUM(J317,J333,J336,J363,J378,J382,J387,J389,J391,J338,J380,J394)</f>
        <v>3536742</v>
      </c>
      <c r="K315" s="68">
        <f>SUM(K317,K333,K336,K363,K378,K382,K387,K389,K391,K338,K380,K394)</f>
        <v>3465935</v>
      </c>
      <c r="L315" s="227">
        <f>K315/J315*100</f>
        <v>97.9979597041571</v>
      </c>
      <c r="M315" s="8"/>
      <c r="N315" s="32"/>
      <c r="O315" s="8"/>
    </row>
    <row r="316" spans="1:15" s="19" customFormat="1" ht="22.5" customHeight="1">
      <c r="A316" s="320"/>
      <c r="B316" s="9"/>
      <c r="C316" s="22"/>
      <c r="D316" s="48"/>
      <c r="E316" s="11"/>
      <c r="F316" s="11"/>
      <c r="G316" s="12"/>
      <c r="H316" s="10"/>
      <c r="I316" s="11"/>
      <c r="J316" s="11"/>
      <c r="K316" s="12"/>
      <c r="L316" s="13"/>
      <c r="M316" s="8"/>
      <c r="N316" s="20"/>
      <c r="O316" s="8"/>
    </row>
    <row r="317" spans="1:15" s="38" customFormat="1" ht="24">
      <c r="A317" s="120">
        <v>1</v>
      </c>
      <c r="B317" s="142" t="s">
        <v>137</v>
      </c>
      <c r="C317" s="64" t="s">
        <v>138</v>
      </c>
      <c r="D317" s="111" t="s">
        <v>139</v>
      </c>
      <c r="E317" s="112">
        <v>1500000</v>
      </c>
      <c r="F317" s="112">
        <v>1555077</v>
      </c>
      <c r="G317" s="113">
        <f>SUM(G318:G332)</f>
        <v>1555077</v>
      </c>
      <c r="H317" s="67">
        <f>G317/F317*100</f>
        <v>100</v>
      </c>
      <c r="I317" s="66"/>
      <c r="J317" s="66"/>
      <c r="K317" s="68"/>
      <c r="L317" s="21"/>
      <c r="M317" s="23"/>
      <c r="N317" s="24"/>
      <c r="O317" s="23"/>
    </row>
    <row r="318" spans="1:15" s="38" customFormat="1" ht="24">
      <c r="A318" s="331" t="s">
        <v>365</v>
      </c>
      <c r="B318" s="205"/>
      <c r="C318" s="206"/>
      <c r="D318" s="102" t="s">
        <v>188</v>
      </c>
      <c r="E318" s="103"/>
      <c r="F318" s="103"/>
      <c r="G318" s="104">
        <v>29278.999999999993</v>
      </c>
      <c r="H318" s="105"/>
      <c r="I318" s="133"/>
      <c r="J318" s="133"/>
      <c r="K318" s="134"/>
      <c r="L318" s="21"/>
      <c r="M318" s="23"/>
      <c r="N318" s="24"/>
      <c r="O318" s="23"/>
    </row>
    <row r="319" spans="1:15" s="38" customFormat="1" ht="24">
      <c r="A319" s="331" t="s">
        <v>366</v>
      </c>
      <c r="B319" s="205"/>
      <c r="C319" s="206"/>
      <c r="D319" s="102" t="s">
        <v>189</v>
      </c>
      <c r="E319" s="103"/>
      <c r="F319" s="103"/>
      <c r="G319" s="104">
        <v>178272.40000000002</v>
      </c>
      <c r="H319" s="105"/>
      <c r="I319" s="133"/>
      <c r="J319" s="133"/>
      <c r="K319" s="134"/>
      <c r="L319" s="21"/>
      <c r="M319" s="23"/>
      <c r="N319" s="24"/>
      <c r="O319" s="23"/>
    </row>
    <row r="320" spans="1:15" s="38" customFormat="1" ht="24">
      <c r="A320" s="331" t="s">
        <v>367</v>
      </c>
      <c r="B320" s="205"/>
      <c r="C320" s="206"/>
      <c r="D320" s="102" t="s">
        <v>190</v>
      </c>
      <c r="E320" s="103"/>
      <c r="F320" s="103"/>
      <c r="G320" s="104">
        <v>67302.96</v>
      </c>
      <c r="H320" s="105"/>
      <c r="I320" s="133"/>
      <c r="J320" s="133"/>
      <c r="K320" s="134"/>
      <c r="L320" s="21"/>
      <c r="M320" s="23"/>
      <c r="N320" s="24"/>
      <c r="O320" s="23"/>
    </row>
    <row r="321" spans="1:15" s="38" customFormat="1" ht="24">
      <c r="A321" s="331" t="s">
        <v>368</v>
      </c>
      <c r="B321" s="205"/>
      <c r="C321" s="206"/>
      <c r="D321" s="102" t="s">
        <v>280</v>
      </c>
      <c r="E321" s="103"/>
      <c r="F321" s="103"/>
      <c r="G321" s="104">
        <v>64115.28</v>
      </c>
      <c r="H321" s="105"/>
      <c r="I321" s="133"/>
      <c r="J321" s="133"/>
      <c r="K321" s="134"/>
      <c r="L321" s="21"/>
      <c r="M321" s="23"/>
      <c r="N321" s="24"/>
      <c r="O321" s="23"/>
    </row>
    <row r="322" spans="1:15" s="38" customFormat="1" ht="24">
      <c r="A322" s="331" t="s">
        <v>369</v>
      </c>
      <c r="B322" s="205"/>
      <c r="C322" s="206"/>
      <c r="D322" s="102" t="s">
        <v>281</v>
      </c>
      <c r="E322" s="103"/>
      <c r="F322" s="103"/>
      <c r="G322" s="104">
        <v>165032.88</v>
      </c>
      <c r="H322" s="105"/>
      <c r="I322" s="133"/>
      <c r="J322" s="133"/>
      <c r="K322" s="134"/>
      <c r="L322" s="21"/>
      <c r="M322" s="23"/>
      <c r="N322" s="24"/>
      <c r="O322" s="23"/>
    </row>
    <row r="323" spans="1:15" s="38" customFormat="1" ht="15.75">
      <c r="A323" s="331" t="s">
        <v>370</v>
      </c>
      <c r="B323" s="205"/>
      <c r="C323" s="206"/>
      <c r="D323" s="102" t="s">
        <v>282</v>
      </c>
      <c r="E323" s="103"/>
      <c r="F323" s="103"/>
      <c r="G323" s="104">
        <v>379450</v>
      </c>
      <c r="H323" s="105"/>
      <c r="I323" s="133"/>
      <c r="J323" s="133"/>
      <c r="K323" s="134"/>
      <c r="L323" s="21"/>
      <c r="M323" s="23"/>
      <c r="N323" s="24"/>
      <c r="O323" s="23"/>
    </row>
    <row r="324" spans="1:15" s="38" customFormat="1" ht="24">
      <c r="A324" s="331" t="s">
        <v>371</v>
      </c>
      <c r="B324" s="205"/>
      <c r="C324" s="206"/>
      <c r="D324" s="143" t="s">
        <v>344</v>
      </c>
      <c r="E324" s="103"/>
      <c r="F324" s="103"/>
      <c r="G324" s="104">
        <v>20773.879999999997</v>
      </c>
      <c r="H324" s="105"/>
      <c r="I324" s="133"/>
      <c r="J324" s="133"/>
      <c r="K324" s="134"/>
      <c r="L324" s="21"/>
      <c r="M324" s="23"/>
      <c r="N324" s="24"/>
      <c r="O324" s="23"/>
    </row>
    <row r="325" spans="1:15" s="38" customFormat="1" ht="15.75">
      <c r="A325" s="331" t="s">
        <v>372</v>
      </c>
      <c r="B325" s="205"/>
      <c r="C325" s="206"/>
      <c r="D325" s="102" t="s">
        <v>283</v>
      </c>
      <c r="E325" s="103"/>
      <c r="F325" s="103"/>
      <c r="G325" s="104">
        <v>24065.07</v>
      </c>
      <c r="H325" s="105"/>
      <c r="I325" s="133"/>
      <c r="J325" s="133"/>
      <c r="K325" s="134"/>
      <c r="L325" s="21"/>
      <c r="M325" s="23"/>
      <c r="N325" s="24"/>
      <c r="O325" s="23"/>
    </row>
    <row r="326" spans="1:15" s="38" customFormat="1" ht="24">
      <c r="A326" s="331" t="s">
        <v>373</v>
      </c>
      <c r="B326" s="205"/>
      <c r="C326" s="206"/>
      <c r="D326" s="102" t="s">
        <v>284</v>
      </c>
      <c r="E326" s="103"/>
      <c r="F326" s="103"/>
      <c r="G326" s="104">
        <v>78358.05</v>
      </c>
      <c r="H326" s="105"/>
      <c r="I326" s="133"/>
      <c r="J326" s="133"/>
      <c r="K326" s="134"/>
      <c r="L326" s="21"/>
      <c r="M326" s="23"/>
      <c r="N326" s="24"/>
      <c r="O326" s="23"/>
    </row>
    <row r="327" spans="1:15" s="38" customFormat="1" ht="24">
      <c r="A327" s="331" t="s">
        <v>374</v>
      </c>
      <c r="B327" s="205"/>
      <c r="C327" s="206"/>
      <c r="D327" s="102" t="s">
        <v>285</v>
      </c>
      <c r="E327" s="103"/>
      <c r="F327" s="103"/>
      <c r="G327" s="104">
        <v>95151.48</v>
      </c>
      <c r="H327" s="105"/>
      <c r="I327" s="133"/>
      <c r="J327" s="133"/>
      <c r="K327" s="134"/>
      <c r="L327" s="21"/>
      <c r="M327" s="23"/>
      <c r="N327" s="24"/>
      <c r="O327" s="23"/>
    </row>
    <row r="328" spans="1:15" s="38" customFormat="1" ht="15.75">
      <c r="A328" s="331" t="s">
        <v>375</v>
      </c>
      <c r="B328" s="205"/>
      <c r="C328" s="206"/>
      <c r="D328" s="102" t="s">
        <v>192</v>
      </c>
      <c r="E328" s="103"/>
      <c r="F328" s="103"/>
      <c r="G328" s="104">
        <v>189686.08</v>
      </c>
      <c r="H328" s="105"/>
      <c r="I328" s="133"/>
      <c r="J328" s="133"/>
      <c r="K328" s="134"/>
      <c r="L328" s="21"/>
      <c r="M328" s="23"/>
      <c r="N328" s="24"/>
      <c r="O328" s="23"/>
    </row>
    <row r="329" spans="1:15" s="38" customFormat="1" ht="24">
      <c r="A329" s="331" t="s">
        <v>592</v>
      </c>
      <c r="B329" s="205"/>
      <c r="C329" s="206"/>
      <c r="D329" s="102" t="s">
        <v>330</v>
      </c>
      <c r="E329" s="103"/>
      <c r="F329" s="103"/>
      <c r="G329" s="104">
        <v>71085.23999999999</v>
      </c>
      <c r="H329" s="105"/>
      <c r="I329" s="133"/>
      <c r="J329" s="133"/>
      <c r="K329" s="134"/>
      <c r="L329" s="21"/>
      <c r="M329" s="23"/>
      <c r="N329" s="24"/>
      <c r="O329" s="23"/>
    </row>
    <row r="330" spans="1:15" s="38" customFormat="1" ht="24">
      <c r="A330" s="331" t="s">
        <v>593</v>
      </c>
      <c r="B330" s="205"/>
      <c r="C330" s="206"/>
      <c r="D330" s="102" t="s">
        <v>193</v>
      </c>
      <c r="E330" s="103"/>
      <c r="F330" s="103"/>
      <c r="G330" s="104">
        <v>13000</v>
      </c>
      <c r="H330" s="105"/>
      <c r="I330" s="133"/>
      <c r="J330" s="133"/>
      <c r="K330" s="134"/>
      <c r="L330" s="21"/>
      <c r="M330" s="23"/>
      <c r="N330" s="24"/>
      <c r="O330" s="23"/>
    </row>
    <row r="331" spans="1:15" s="38" customFormat="1" ht="24">
      <c r="A331" s="331" t="s">
        <v>594</v>
      </c>
      <c r="B331" s="205"/>
      <c r="C331" s="206"/>
      <c r="D331" s="102" t="s">
        <v>191</v>
      </c>
      <c r="E331" s="103"/>
      <c r="F331" s="103"/>
      <c r="G331" s="104">
        <v>88244.68000000002</v>
      </c>
      <c r="H331" s="105"/>
      <c r="I331" s="133"/>
      <c r="J331" s="133"/>
      <c r="K331" s="134"/>
      <c r="L331" s="21"/>
      <c r="M331" s="23"/>
      <c r="N331" s="24"/>
      <c r="O331" s="23"/>
    </row>
    <row r="332" spans="1:15" s="38" customFormat="1" ht="24">
      <c r="A332" s="331" t="s">
        <v>595</v>
      </c>
      <c r="B332" s="207"/>
      <c r="C332" s="208"/>
      <c r="D332" s="102" t="s">
        <v>333</v>
      </c>
      <c r="E332" s="109"/>
      <c r="F332" s="109"/>
      <c r="G332" s="110">
        <v>91260</v>
      </c>
      <c r="H332" s="101"/>
      <c r="I332" s="193"/>
      <c r="J332" s="193"/>
      <c r="K332" s="156"/>
      <c r="L332" s="21"/>
      <c r="M332" s="23"/>
      <c r="N332" s="24"/>
      <c r="O332" s="23"/>
    </row>
    <row r="333" spans="1:15" s="128" customFormat="1" ht="27.75" customHeight="1">
      <c r="A333" s="120">
        <v>2</v>
      </c>
      <c r="B333" s="204">
        <v>801</v>
      </c>
      <c r="C333" s="203">
        <v>80120</v>
      </c>
      <c r="D333" s="111" t="s">
        <v>144</v>
      </c>
      <c r="E333" s="112">
        <v>1800000</v>
      </c>
      <c r="F333" s="112">
        <v>1744923</v>
      </c>
      <c r="G333" s="113">
        <f>SUM(G334:G335)</f>
        <v>1744922.94</v>
      </c>
      <c r="H333" s="67">
        <f>G333/F333*100</f>
        <v>99.99999656145285</v>
      </c>
      <c r="I333" s="66"/>
      <c r="J333" s="66"/>
      <c r="K333" s="68"/>
      <c r="L333" s="69"/>
      <c r="M333" s="126"/>
      <c r="N333" s="209"/>
      <c r="O333" s="126"/>
    </row>
    <row r="334" spans="1:15" s="124" customFormat="1" ht="15">
      <c r="A334" s="331" t="s">
        <v>376</v>
      </c>
      <c r="B334" s="210"/>
      <c r="C334" s="211"/>
      <c r="D334" s="102" t="s">
        <v>194</v>
      </c>
      <c r="E334" s="103"/>
      <c r="F334" s="103"/>
      <c r="G334" s="104">
        <v>862265.76</v>
      </c>
      <c r="H334" s="105"/>
      <c r="I334" s="133"/>
      <c r="J334" s="133"/>
      <c r="K334" s="134"/>
      <c r="L334" s="135"/>
      <c r="M334" s="122"/>
      <c r="N334" s="212"/>
      <c r="O334" s="122"/>
    </row>
    <row r="335" spans="1:15" s="124" customFormat="1" ht="15">
      <c r="A335" s="328" t="s">
        <v>377</v>
      </c>
      <c r="B335" s="213"/>
      <c r="C335" s="214"/>
      <c r="D335" s="108" t="s">
        <v>195</v>
      </c>
      <c r="E335" s="109"/>
      <c r="F335" s="109"/>
      <c r="G335" s="110">
        <v>882657.18</v>
      </c>
      <c r="H335" s="101"/>
      <c r="I335" s="193"/>
      <c r="J335" s="193"/>
      <c r="K335" s="156"/>
      <c r="L335" s="152"/>
      <c r="M335" s="122"/>
      <c r="N335" s="212"/>
      <c r="O335" s="122"/>
    </row>
    <row r="336" spans="1:15" s="128" customFormat="1" ht="28.5" customHeight="1">
      <c r="A336" s="120" t="s">
        <v>0</v>
      </c>
      <c r="B336" s="142" t="s">
        <v>137</v>
      </c>
      <c r="C336" s="64" t="s">
        <v>140</v>
      </c>
      <c r="D336" s="111" t="s">
        <v>141</v>
      </c>
      <c r="E336" s="112">
        <v>950000</v>
      </c>
      <c r="F336" s="112">
        <v>953371</v>
      </c>
      <c r="G336" s="113">
        <f>SUM(G337:G337)</f>
        <v>953371</v>
      </c>
      <c r="H336" s="67">
        <f>G336/F336*100</f>
        <v>100</v>
      </c>
      <c r="I336" s="66"/>
      <c r="J336" s="66"/>
      <c r="K336" s="68"/>
      <c r="L336" s="69"/>
      <c r="M336" s="126"/>
      <c r="N336" s="209"/>
      <c r="O336" s="126"/>
    </row>
    <row r="337" spans="1:15" s="124" customFormat="1" ht="28.5" customHeight="1">
      <c r="A337" s="328" t="s">
        <v>379</v>
      </c>
      <c r="B337" s="207"/>
      <c r="C337" s="208"/>
      <c r="D337" s="108" t="s">
        <v>196</v>
      </c>
      <c r="E337" s="109"/>
      <c r="F337" s="109"/>
      <c r="G337" s="110">
        <v>953371</v>
      </c>
      <c r="H337" s="101"/>
      <c r="I337" s="193"/>
      <c r="J337" s="193"/>
      <c r="K337" s="156"/>
      <c r="L337" s="152"/>
      <c r="M337" s="122"/>
      <c r="N337" s="212"/>
      <c r="O337" s="122"/>
    </row>
    <row r="338" spans="1:15" s="38" customFormat="1" ht="27" customHeight="1">
      <c r="A338" s="120" t="s">
        <v>1</v>
      </c>
      <c r="B338" s="142" t="s">
        <v>137</v>
      </c>
      <c r="C338" s="64" t="s">
        <v>142</v>
      </c>
      <c r="D338" s="111" t="s">
        <v>143</v>
      </c>
      <c r="E338" s="112">
        <v>13240190</v>
      </c>
      <c r="F338" s="112">
        <v>13317487</v>
      </c>
      <c r="G338" s="113">
        <f>SUM(G339:G362)</f>
        <v>13303225.26</v>
      </c>
      <c r="H338" s="67">
        <f>G338/F338*100</f>
        <v>99.89290967582698</v>
      </c>
      <c r="I338" s="66"/>
      <c r="J338" s="66"/>
      <c r="K338" s="68"/>
      <c r="L338" s="69"/>
      <c r="M338" s="23"/>
      <c r="N338" s="24"/>
      <c r="O338" s="23"/>
    </row>
    <row r="339" spans="1:15" s="38" customFormat="1" ht="27" customHeight="1">
      <c r="A339" s="331" t="s">
        <v>382</v>
      </c>
      <c r="B339" s="215"/>
      <c r="C339" s="216"/>
      <c r="D339" s="102" t="s">
        <v>197</v>
      </c>
      <c r="E339" s="146"/>
      <c r="F339" s="146"/>
      <c r="G339" s="104">
        <v>245485</v>
      </c>
      <c r="H339" s="217"/>
      <c r="I339" s="218"/>
      <c r="J339" s="218"/>
      <c r="K339" s="219"/>
      <c r="L339" s="220"/>
      <c r="M339" s="23"/>
      <c r="N339" s="24"/>
      <c r="O339" s="23"/>
    </row>
    <row r="340" spans="1:15" s="38" customFormat="1" ht="27" customHeight="1">
      <c r="A340" s="331" t="s">
        <v>383</v>
      </c>
      <c r="B340" s="215"/>
      <c r="C340" s="216"/>
      <c r="D340" s="72" t="s">
        <v>198</v>
      </c>
      <c r="E340" s="146"/>
      <c r="F340" s="146"/>
      <c r="G340" s="104">
        <v>2308986.0300000003</v>
      </c>
      <c r="H340" s="217"/>
      <c r="I340" s="218"/>
      <c r="J340" s="218"/>
      <c r="K340" s="219"/>
      <c r="L340" s="220"/>
      <c r="M340" s="23"/>
      <c r="N340" s="24"/>
      <c r="O340" s="23"/>
    </row>
    <row r="341" spans="1:15" s="38" customFormat="1" ht="27" customHeight="1">
      <c r="A341" s="331" t="s">
        <v>384</v>
      </c>
      <c r="B341" s="215"/>
      <c r="C341" s="216"/>
      <c r="D341" s="102" t="s">
        <v>345</v>
      </c>
      <c r="E341" s="146"/>
      <c r="F341" s="146"/>
      <c r="G341" s="104">
        <v>41412.25</v>
      </c>
      <c r="H341" s="217"/>
      <c r="I341" s="218"/>
      <c r="J341" s="218"/>
      <c r="K341" s="219"/>
      <c r="L341" s="220"/>
      <c r="M341" s="23"/>
      <c r="N341" s="24"/>
      <c r="O341" s="23"/>
    </row>
    <row r="342" spans="1:15" s="38" customFormat="1" ht="27" customHeight="1">
      <c r="A342" s="331" t="s">
        <v>385</v>
      </c>
      <c r="B342" s="215"/>
      <c r="C342" s="216"/>
      <c r="D342" s="72" t="s">
        <v>201</v>
      </c>
      <c r="E342" s="146"/>
      <c r="F342" s="146"/>
      <c r="G342" s="104">
        <v>1055320.34</v>
      </c>
      <c r="H342" s="217"/>
      <c r="I342" s="218"/>
      <c r="J342" s="218"/>
      <c r="K342" s="219"/>
      <c r="L342" s="220"/>
      <c r="M342" s="23"/>
      <c r="N342" s="24"/>
      <c r="O342" s="23"/>
    </row>
    <row r="343" spans="1:15" s="38" customFormat="1" ht="27" customHeight="1">
      <c r="A343" s="331" t="s">
        <v>386</v>
      </c>
      <c r="B343" s="215"/>
      <c r="C343" s="216"/>
      <c r="D343" s="102" t="s">
        <v>202</v>
      </c>
      <c r="E343" s="146"/>
      <c r="F343" s="146"/>
      <c r="G343" s="104">
        <v>1318498.56</v>
      </c>
      <c r="H343" s="217"/>
      <c r="I343" s="218"/>
      <c r="J343" s="218"/>
      <c r="K343" s="219"/>
      <c r="L343" s="220"/>
      <c r="M343" s="23"/>
      <c r="N343" s="24"/>
      <c r="O343" s="23"/>
    </row>
    <row r="344" spans="1:15" s="38" customFormat="1" ht="27" customHeight="1">
      <c r="A344" s="331" t="s">
        <v>387</v>
      </c>
      <c r="B344" s="215"/>
      <c r="C344" s="216"/>
      <c r="D344" s="102" t="s">
        <v>203</v>
      </c>
      <c r="E344" s="146"/>
      <c r="F344" s="146"/>
      <c r="G344" s="104">
        <v>51834.57</v>
      </c>
      <c r="H344" s="217"/>
      <c r="I344" s="218"/>
      <c r="J344" s="218"/>
      <c r="K344" s="219"/>
      <c r="L344" s="220"/>
      <c r="M344" s="23"/>
      <c r="N344" s="24"/>
      <c r="O344" s="23"/>
    </row>
    <row r="345" spans="1:15" s="38" customFormat="1" ht="27" customHeight="1">
      <c r="A345" s="331" t="s">
        <v>388</v>
      </c>
      <c r="B345" s="215"/>
      <c r="C345" s="216"/>
      <c r="D345" s="72" t="s">
        <v>346</v>
      </c>
      <c r="E345" s="146"/>
      <c r="F345" s="146"/>
      <c r="G345" s="104">
        <v>112433.75</v>
      </c>
      <c r="H345" s="217"/>
      <c r="I345" s="218"/>
      <c r="J345" s="218"/>
      <c r="K345" s="219"/>
      <c r="L345" s="220"/>
      <c r="M345" s="23"/>
      <c r="N345" s="24"/>
      <c r="O345" s="23"/>
    </row>
    <row r="346" spans="1:15" s="38" customFormat="1" ht="27" customHeight="1">
      <c r="A346" s="331" t="s">
        <v>389</v>
      </c>
      <c r="B346" s="215"/>
      <c r="C346" s="216"/>
      <c r="D346" s="72" t="s">
        <v>204</v>
      </c>
      <c r="E346" s="146"/>
      <c r="F346" s="146"/>
      <c r="G346" s="104">
        <v>144892</v>
      </c>
      <c r="H346" s="217"/>
      <c r="I346" s="218"/>
      <c r="J346" s="218"/>
      <c r="K346" s="219"/>
      <c r="L346" s="220"/>
      <c r="M346" s="23"/>
      <c r="N346" s="24"/>
      <c r="O346" s="23"/>
    </row>
    <row r="347" spans="1:15" s="38" customFormat="1" ht="27" customHeight="1">
      <c r="A347" s="331" t="s">
        <v>596</v>
      </c>
      <c r="B347" s="215"/>
      <c r="C347" s="216"/>
      <c r="D347" s="102" t="s">
        <v>207</v>
      </c>
      <c r="E347" s="146"/>
      <c r="F347" s="146"/>
      <c r="G347" s="104">
        <v>271833.77</v>
      </c>
      <c r="H347" s="217"/>
      <c r="I347" s="218"/>
      <c r="J347" s="218"/>
      <c r="K347" s="219"/>
      <c r="L347" s="220"/>
      <c r="M347" s="23"/>
      <c r="N347" s="24"/>
      <c r="O347" s="23"/>
    </row>
    <row r="348" spans="1:15" s="38" customFormat="1" ht="27" customHeight="1">
      <c r="A348" s="331" t="s">
        <v>597</v>
      </c>
      <c r="B348" s="215"/>
      <c r="C348" s="216"/>
      <c r="D348" s="102" t="s">
        <v>205</v>
      </c>
      <c r="E348" s="146"/>
      <c r="F348" s="146"/>
      <c r="G348" s="104">
        <v>11803</v>
      </c>
      <c r="H348" s="217"/>
      <c r="I348" s="218"/>
      <c r="J348" s="218"/>
      <c r="K348" s="219"/>
      <c r="L348" s="220"/>
      <c r="M348" s="23"/>
      <c r="N348" s="24"/>
      <c r="O348" s="23"/>
    </row>
    <row r="349" spans="1:15" s="38" customFormat="1" ht="27" customHeight="1">
      <c r="A349" s="331" t="s">
        <v>598</v>
      </c>
      <c r="B349" s="215"/>
      <c r="C349" s="216"/>
      <c r="D349" s="102" t="s">
        <v>206</v>
      </c>
      <c r="E349" s="146"/>
      <c r="F349" s="146"/>
      <c r="G349" s="104">
        <v>1065248.5299999998</v>
      </c>
      <c r="H349" s="217"/>
      <c r="I349" s="218"/>
      <c r="J349" s="218"/>
      <c r="K349" s="219"/>
      <c r="L349" s="220"/>
      <c r="M349" s="23"/>
      <c r="N349" s="24"/>
      <c r="O349" s="23"/>
    </row>
    <row r="350" spans="1:15" s="38" customFormat="1" ht="27" customHeight="1">
      <c r="A350" s="331" t="s">
        <v>599</v>
      </c>
      <c r="B350" s="215"/>
      <c r="C350" s="216"/>
      <c r="D350" s="102" t="s">
        <v>208</v>
      </c>
      <c r="E350" s="146"/>
      <c r="F350" s="146"/>
      <c r="G350" s="104">
        <v>90354</v>
      </c>
      <c r="H350" s="217"/>
      <c r="I350" s="218"/>
      <c r="J350" s="218"/>
      <c r="K350" s="219"/>
      <c r="L350" s="220"/>
      <c r="M350" s="23"/>
      <c r="N350" s="24"/>
      <c r="O350" s="23"/>
    </row>
    <row r="351" spans="1:15" s="38" customFormat="1" ht="27" customHeight="1">
      <c r="A351" s="331" t="s">
        <v>600</v>
      </c>
      <c r="B351" s="215"/>
      <c r="C351" s="216"/>
      <c r="D351" s="102" t="s">
        <v>337</v>
      </c>
      <c r="E351" s="146"/>
      <c r="F351" s="146"/>
      <c r="G351" s="104">
        <v>257863.75</v>
      </c>
      <c r="H351" s="217"/>
      <c r="I351" s="218"/>
      <c r="J351" s="218"/>
      <c r="K351" s="219"/>
      <c r="L351" s="220"/>
      <c r="M351" s="23"/>
      <c r="N351" s="24"/>
      <c r="O351" s="23"/>
    </row>
    <row r="352" spans="1:15" s="38" customFormat="1" ht="27" customHeight="1">
      <c r="A352" s="331" t="s">
        <v>601</v>
      </c>
      <c r="B352" s="215"/>
      <c r="C352" s="216"/>
      <c r="D352" s="102" t="s">
        <v>209</v>
      </c>
      <c r="E352" s="146"/>
      <c r="F352" s="146"/>
      <c r="G352" s="104">
        <v>29597.66</v>
      </c>
      <c r="H352" s="217"/>
      <c r="I352" s="218"/>
      <c r="J352" s="218"/>
      <c r="K352" s="219"/>
      <c r="L352" s="220"/>
      <c r="M352" s="23"/>
      <c r="N352" s="24"/>
      <c r="O352" s="23"/>
    </row>
    <row r="353" spans="1:15" s="38" customFormat="1" ht="27" customHeight="1">
      <c r="A353" s="331" t="s">
        <v>602</v>
      </c>
      <c r="B353" s="215"/>
      <c r="C353" s="216"/>
      <c r="D353" s="102" t="s">
        <v>287</v>
      </c>
      <c r="E353" s="146"/>
      <c r="F353" s="146"/>
      <c r="G353" s="104">
        <v>78359.09</v>
      </c>
      <c r="H353" s="217"/>
      <c r="I353" s="218"/>
      <c r="J353" s="218"/>
      <c r="K353" s="219"/>
      <c r="L353" s="220"/>
      <c r="M353" s="23"/>
      <c r="N353" s="24"/>
      <c r="O353" s="23"/>
    </row>
    <row r="354" spans="1:15" s="38" customFormat="1" ht="27" customHeight="1">
      <c r="A354" s="331" t="s">
        <v>603</v>
      </c>
      <c r="B354" s="215"/>
      <c r="C354" s="216"/>
      <c r="D354" s="102" t="s">
        <v>286</v>
      </c>
      <c r="E354" s="146"/>
      <c r="F354" s="146"/>
      <c r="G354" s="104">
        <v>1093153.32</v>
      </c>
      <c r="H354" s="217"/>
      <c r="I354" s="218"/>
      <c r="J354" s="218"/>
      <c r="K354" s="219"/>
      <c r="L354" s="220"/>
      <c r="M354" s="23"/>
      <c r="N354" s="24"/>
      <c r="O354" s="23"/>
    </row>
    <row r="355" spans="1:15" s="38" customFormat="1" ht="27" customHeight="1">
      <c r="A355" s="331" t="s">
        <v>604</v>
      </c>
      <c r="B355" s="215"/>
      <c r="C355" s="216"/>
      <c r="D355" s="102" t="s">
        <v>289</v>
      </c>
      <c r="E355" s="146"/>
      <c r="F355" s="146"/>
      <c r="G355" s="104">
        <v>79862.76</v>
      </c>
      <c r="H355" s="217"/>
      <c r="I355" s="218"/>
      <c r="J355" s="218"/>
      <c r="K355" s="219"/>
      <c r="L355" s="220"/>
      <c r="M355" s="23"/>
      <c r="N355" s="24"/>
      <c r="O355" s="23"/>
    </row>
    <row r="356" spans="1:15" s="38" customFormat="1" ht="27" customHeight="1">
      <c r="A356" s="331" t="s">
        <v>605</v>
      </c>
      <c r="B356" s="215"/>
      <c r="C356" s="216"/>
      <c r="D356" s="102" t="s">
        <v>210</v>
      </c>
      <c r="E356" s="146"/>
      <c r="F356" s="146"/>
      <c r="G356" s="104">
        <v>76782.71999999999</v>
      </c>
      <c r="H356" s="217"/>
      <c r="I356" s="218"/>
      <c r="J356" s="218"/>
      <c r="K356" s="219"/>
      <c r="L356" s="220"/>
      <c r="M356" s="23"/>
      <c r="N356" s="24"/>
      <c r="O356" s="23"/>
    </row>
    <row r="357" spans="1:15" s="38" customFormat="1" ht="27" customHeight="1">
      <c r="A357" s="331" t="s">
        <v>606</v>
      </c>
      <c r="B357" s="215"/>
      <c r="C357" s="216"/>
      <c r="D357" s="102" t="s">
        <v>288</v>
      </c>
      <c r="E357" s="146"/>
      <c r="F357" s="146"/>
      <c r="G357" s="104">
        <v>1147582.08</v>
      </c>
      <c r="H357" s="217"/>
      <c r="I357" s="218"/>
      <c r="J357" s="218"/>
      <c r="K357" s="219"/>
      <c r="L357" s="220"/>
      <c r="M357" s="23"/>
      <c r="N357" s="24"/>
      <c r="O357" s="23"/>
    </row>
    <row r="358" spans="1:15" s="38" customFormat="1" ht="27" customHeight="1">
      <c r="A358" s="331" t="s">
        <v>607</v>
      </c>
      <c r="B358" s="215"/>
      <c r="C358" s="216"/>
      <c r="D358" s="102" t="s">
        <v>211</v>
      </c>
      <c r="E358" s="146"/>
      <c r="F358" s="146"/>
      <c r="G358" s="104">
        <v>582620.5</v>
      </c>
      <c r="H358" s="217"/>
      <c r="I358" s="218"/>
      <c r="J358" s="218"/>
      <c r="K358" s="219"/>
      <c r="L358" s="220"/>
      <c r="M358" s="23"/>
      <c r="N358" s="24"/>
      <c r="O358" s="23"/>
    </row>
    <row r="359" spans="1:15" s="38" customFormat="1" ht="27" customHeight="1">
      <c r="A359" s="331" t="s">
        <v>608</v>
      </c>
      <c r="B359" s="215"/>
      <c r="C359" s="216"/>
      <c r="D359" s="72" t="s">
        <v>212</v>
      </c>
      <c r="E359" s="146"/>
      <c r="F359" s="146"/>
      <c r="G359" s="104">
        <v>27115</v>
      </c>
      <c r="H359" s="217"/>
      <c r="I359" s="218"/>
      <c r="J359" s="218"/>
      <c r="K359" s="219"/>
      <c r="L359" s="220"/>
      <c r="M359" s="23"/>
      <c r="N359" s="24"/>
      <c r="O359" s="23"/>
    </row>
    <row r="360" spans="1:15" s="38" customFormat="1" ht="27" customHeight="1">
      <c r="A360" s="331" t="s">
        <v>609</v>
      </c>
      <c r="B360" s="215"/>
      <c r="C360" s="216"/>
      <c r="D360" s="102" t="s">
        <v>213</v>
      </c>
      <c r="E360" s="146"/>
      <c r="F360" s="146"/>
      <c r="G360" s="104">
        <v>144275</v>
      </c>
      <c r="H360" s="217"/>
      <c r="I360" s="218"/>
      <c r="J360" s="218"/>
      <c r="K360" s="219"/>
      <c r="L360" s="220"/>
      <c r="M360" s="23"/>
      <c r="N360" s="24"/>
      <c r="O360" s="23"/>
    </row>
    <row r="361" spans="1:15" s="38" customFormat="1" ht="27" customHeight="1">
      <c r="A361" s="331" t="s">
        <v>610</v>
      </c>
      <c r="B361" s="215"/>
      <c r="C361" s="216"/>
      <c r="D361" s="102" t="s">
        <v>199</v>
      </c>
      <c r="E361" s="146"/>
      <c r="F361" s="146"/>
      <c r="G361" s="104">
        <v>1728136.13</v>
      </c>
      <c r="H361" s="217"/>
      <c r="I361" s="218"/>
      <c r="J361" s="218"/>
      <c r="K361" s="219"/>
      <c r="L361" s="220"/>
      <c r="M361" s="23"/>
      <c r="N361" s="24"/>
      <c r="O361" s="23"/>
    </row>
    <row r="362" spans="1:15" s="38" customFormat="1" ht="27" customHeight="1">
      <c r="A362" s="331" t="s">
        <v>611</v>
      </c>
      <c r="B362" s="215"/>
      <c r="C362" s="216"/>
      <c r="D362" s="102" t="s">
        <v>214</v>
      </c>
      <c r="E362" s="146"/>
      <c r="F362" s="146"/>
      <c r="G362" s="104">
        <v>1339775.4500000004</v>
      </c>
      <c r="H362" s="217"/>
      <c r="I362" s="218"/>
      <c r="J362" s="218"/>
      <c r="K362" s="219"/>
      <c r="L362" s="220"/>
      <c r="M362" s="23"/>
      <c r="N362" s="24"/>
      <c r="O362" s="23"/>
    </row>
    <row r="363" spans="1:15" s="19" customFormat="1" ht="60.75" thickBot="1">
      <c r="A363" s="120" t="s">
        <v>13</v>
      </c>
      <c r="B363" s="63">
        <v>852</v>
      </c>
      <c r="C363" s="64">
        <v>85201</v>
      </c>
      <c r="D363" s="111" t="s">
        <v>145</v>
      </c>
      <c r="E363" s="154"/>
      <c r="F363" s="154"/>
      <c r="G363" s="155"/>
      <c r="H363" s="151"/>
      <c r="I363" s="244">
        <f>SUM(I364:I377)</f>
        <v>2129000</v>
      </c>
      <c r="J363" s="244">
        <f>SUM(J364:J377)</f>
        <v>2178140</v>
      </c>
      <c r="K363" s="245">
        <f>SUM(K364:K377)</f>
        <v>2178140</v>
      </c>
      <c r="L363" s="284">
        <f>K363/J363*100</f>
        <v>100</v>
      </c>
      <c r="M363" s="7"/>
      <c r="N363" s="8"/>
      <c r="O363" s="20"/>
    </row>
    <row r="364" spans="1:15" s="19" customFormat="1" ht="29.25" customHeight="1">
      <c r="A364" s="330" t="s">
        <v>390</v>
      </c>
      <c r="B364" s="161"/>
      <c r="C364" s="163"/>
      <c r="D364" s="266" t="s">
        <v>146</v>
      </c>
      <c r="E364" s="267"/>
      <c r="F364" s="267"/>
      <c r="G364" s="268"/>
      <c r="H364" s="269"/>
      <c r="I364" s="270">
        <v>108000</v>
      </c>
      <c r="J364" s="271">
        <v>108000</v>
      </c>
      <c r="K364" s="272">
        <v>108000</v>
      </c>
      <c r="L364" s="273">
        <f aca="true" t="shared" si="8" ref="L364:L376">K364/J364*100</f>
        <v>100</v>
      </c>
      <c r="M364" s="7"/>
      <c r="N364" s="8"/>
      <c r="O364" s="20"/>
    </row>
    <row r="365" spans="1:15" s="19" customFormat="1" ht="21" customHeight="1">
      <c r="A365" s="331" t="s">
        <v>612</v>
      </c>
      <c r="B365" s="70"/>
      <c r="C365" s="71"/>
      <c r="D365" s="274" t="s">
        <v>147</v>
      </c>
      <c r="E365" s="259"/>
      <c r="F365" s="259"/>
      <c r="G365" s="260"/>
      <c r="H365" s="261"/>
      <c r="I365" s="262">
        <v>259200</v>
      </c>
      <c r="J365" s="275">
        <v>301200</v>
      </c>
      <c r="K365" s="104">
        <v>301200</v>
      </c>
      <c r="L365" s="273">
        <f t="shared" si="8"/>
        <v>100</v>
      </c>
      <c r="M365" s="7"/>
      <c r="N365" s="8"/>
      <c r="O365" s="20"/>
    </row>
    <row r="366" spans="1:15" s="19" customFormat="1" ht="21" customHeight="1">
      <c r="A366" s="331" t="s">
        <v>613</v>
      </c>
      <c r="B366" s="70"/>
      <c r="C366" s="71"/>
      <c r="D366" s="274" t="s">
        <v>148</v>
      </c>
      <c r="E366" s="259"/>
      <c r="F366" s="259"/>
      <c r="G366" s="260"/>
      <c r="H366" s="261"/>
      <c r="I366" s="262">
        <v>722400</v>
      </c>
      <c r="J366" s="275">
        <v>722400</v>
      </c>
      <c r="K366" s="104">
        <v>722400</v>
      </c>
      <c r="L366" s="273">
        <f t="shared" si="8"/>
        <v>100</v>
      </c>
      <c r="M366" s="7"/>
      <c r="N366" s="8"/>
      <c r="O366" s="20"/>
    </row>
    <row r="367" spans="1:15" s="19" customFormat="1" ht="21" customHeight="1">
      <c r="A367" s="331" t="s">
        <v>614</v>
      </c>
      <c r="B367" s="70"/>
      <c r="C367" s="71"/>
      <c r="D367" s="274" t="s">
        <v>75</v>
      </c>
      <c r="E367" s="259"/>
      <c r="F367" s="259"/>
      <c r="G367" s="260"/>
      <c r="H367" s="261"/>
      <c r="I367" s="262">
        <v>50400</v>
      </c>
      <c r="J367" s="275">
        <v>50400</v>
      </c>
      <c r="K367" s="104">
        <v>50400</v>
      </c>
      <c r="L367" s="273">
        <f t="shared" si="8"/>
        <v>100</v>
      </c>
      <c r="M367" s="7"/>
      <c r="N367" s="8"/>
      <c r="O367" s="20"/>
    </row>
    <row r="368" spans="1:15" s="19" customFormat="1" ht="21" customHeight="1">
      <c r="A368" s="331" t="s">
        <v>615</v>
      </c>
      <c r="B368" s="70"/>
      <c r="C368" s="71"/>
      <c r="D368" s="274" t="s">
        <v>149</v>
      </c>
      <c r="E368" s="259"/>
      <c r="F368" s="259"/>
      <c r="G368" s="260"/>
      <c r="H368" s="261"/>
      <c r="I368" s="262">
        <v>50400</v>
      </c>
      <c r="J368" s="275">
        <v>50400</v>
      </c>
      <c r="K368" s="104">
        <v>50400</v>
      </c>
      <c r="L368" s="273">
        <f t="shared" si="8"/>
        <v>100</v>
      </c>
      <c r="M368" s="7"/>
      <c r="N368" s="8"/>
      <c r="O368" s="20"/>
    </row>
    <row r="369" spans="1:15" s="19" customFormat="1" ht="21" customHeight="1">
      <c r="A369" s="331" t="s">
        <v>616</v>
      </c>
      <c r="B369" s="70"/>
      <c r="C369" s="71"/>
      <c r="D369" s="274" t="s">
        <v>150</v>
      </c>
      <c r="E369" s="259"/>
      <c r="F369" s="259"/>
      <c r="G369" s="260"/>
      <c r="H369" s="261"/>
      <c r="I369" s="262">
        <v>134400</v>
      </c>
      <c r="J369" s="275">
        <v>134400</v>
      </c>
      <c r="K369" s="104">
        <v>134400</v>
      </c>
      <c r="L369" s="273">
        <f t="shared" si="8"/>
        <v>100</v>
      </c>
      <c r="M369" s="7"/>
      <c r="N369" s="8"/>
      <c r="O369" s="20"/>
    </row>
    <row r="370" spans="1:15" s="19" customFormat="1" ht="21" customHeight="1">
      <c r="A370" s="331" t="s">
        <v>617</v>
      </c>
      <c r="B370" s="70"/>
      <c r="C370" s="71"/>
      <c r="D370" s="274" t="s">
        <v>151</v>
      </c>
      <c r="E370" s="259"/>
      <c r="F370" s="259"/>
      <c r="G370" s="260"/>
      <c r="H370" s="261"/>
      <c r="I370" s="262">
        <v>168000</v>
      </c>
      <c r="J370" s="275">
        <v>168000</v>
      </c>
      <c r="K370" s="104">
        <v>168000</v>
      </c>
      <c r="L370" s="273">
        <f t="shared" si="8"/>
        <v>100</v>
      </c>
      <c r="M370" s="7"/>
      <c r="N370" s="8"/>
      <c r="O370" s="20"/>
    </row>
    <row r="371" spans="1:15" s="19" customFormat="1" ht="21" customHeight="1">
      <c r="A371" s="331" t="s">
        <v>618</v>
      </c>
      <c r="B371" s="70"/>
      <c r="C371" s="71"/>
      <c r="D371" s="274" t="s">
        <v>152</v>
      </c>
      <c r="E371" s="259"/>
      <c r="F371" s="259"/>
      <c r="G371" s="260"/>
      <c r="H371" s="261"/>
      <c r="I371" s="262">
        <v>67200</v>
      </c>
      <c r="J371" s="275">
        <v>67200</v>
      </c>
      <c r="K371" s="104">
        <v>67200</v>
      </c>
      <c r="L371" s="273">
        <f t="shared" si="8"/>
        <v>100</v>
      </c>
      <c r="M371" s="7"/>
      <c r="N371" s="8"/>
      <c r="O371" s="20"/>
    </row>
    <row r="372" spans="1:15" s="19" customFormat="1" ht="21" customHeight="1">
      <c r="A372" s="331" t="s">
        <v>619</v>
      </c>
      <c r="B372" s="70"/>
      <c r="C372" s="71"/>
      <c r="D372" s="274" t="s">
        <v>153</v>
      </c>
      <c r="E372" s="259"/>
      <c r="F372" s="259"/>
      <c r="G372" s="260"/>
      <c r="H372" s="261"/>
      <c r="I372" s="262">
        <v>25200</v>
      </c>
      <c r="J372" s="275">
        <v>25200</v>
      </c>
      <c r="K372" s="104">
        <v>25200</v>
      </c>
      <c r="L372" s="273">
        <f t="shared" si="8"/>
        <v>100</v>
      </c>
      <c r="M372" s="7"/>
      <c r="N372" s="8"/>
      <c r="O372" s="20"/>
    </row>
    <row r="373" spans="1:15" s="19" customFormat="1" ht="21" customHeight="1">
      <c r="A373" s="331" t="s">
        <v>620</v>
      </c>
      <c r="B373" s="70"/>
      <c r="C373" s="71"/>
      <c r="D373" s="274" t="s">
        <v>170</v>
      </c>
      <c r="E373" s="259"/>
      <c r="F373" s="259"/>
      <c r="G373" s="260"/>
      <c r="H373" s="261"/>
      <c r="I373" s="262">
        <v>216000</v>
      </c>
      <c r="J373" s="275">
        <v>266000</v>
      </c>
      <c r="K373" s="104">
        <v>266000</v>
      </c>
      <c r="L373" s="273">
        <f t="shared" si="8"/>
        <v>100</v>
      </c>
      <c r="M373" s="7"/>
      <c r="N373" s="8"/>
      <c r="O373" s="20"/>
    </row>
    <row r="374" spans="1:15" s="19" customFormat="1" ht="21" customHeight="1">
      <c r="A374" s="331" t="s">
        <v>621</v>
      </c>
      <c r="B374" s="70"/>
      <c r="C374" s="71"/>
      <c r="D374" s="274" t="s">
        <v>154</v>
      </c>
      <c r="E374" s="259"/>
      <c r="F374" s="259"/>
      <c r="G374" s="260"/>
      <c r="H374" s="261"/>
      <c r="I374" s="262">
        <v>185000</v>
      </c>
      <c r="J374" s="275">
        <v>154140</v>
      </c>
      <c r="K374" s="104">
        <v>154140</v>
      </c>
      <c r="L374" s="273">
        <f t="shared" si="8"/>
        <v>100</v>
      </c>
      <c r="M374" s="7"/>
      <c r="N374" s="8"/>
      <c r="O374" s="20"/>
    </row>
    <row r="375" spans="1:15" s="19" customFormat="1" ht="21" customHeight="1">
      <c r="A375" s="331" t="s">
        <v>622</v>
      </c>
      <c r="B375" s="70"/>
      <c r="C375" s="71"/>
      <c r="D375" s="274" t="s">
        <v>174</v>
      </c>
      <c r="E375" s="259"/>
      <c r="F375" s="259"/>
      <c r="G375" s="260"/>
      <c r="H375" s="261"/>
      <c r="I375" s="262">
        <v>100800</v>
      </c>
      <c r="J375" s="275">
        <v>100800</v>
      </c>
      <c r="K375" s="104">
        <v>100800</v>
      </c>
      <c r="L375" s="273">
        <f t="shared" si="8"/>
        <v>100</v>
      </c>
      <c r="M375" s="7"/>
      <c r="N375" s="8"/>
      <c r="O375" s="20"/>
    </row>
    <row r="376" spans="1:15" s="19" customFormat="1" ht="28.5" customHeight="1">
      <c r="A376" s="331" t="s">
        <v>623</v>
      </c>
      <c r="B376" s="70"/>
      <c r="C376" s="71"/>
      <c r="D376" s="274" t="s">
        <v>347</v>
      </c>
      <c r="E376" s="259"/>
      <c r="F376" s="259"/>
      <c r="G376" s="260"/>
      <c r="H376" s="261"/>
      <c r="I376" s="262"/>
      <c r="J376" s="275">
        <v>30000</v>
      </c>
      <c r="K376" s="104">
        <v>30000</v>
      </c>
      <c r="L376" s="273">
        <f t="shared" si="8"/>
        <v>100</v>
      </c>
      <c r="M376" s="7"/>
      <c r="N376" s="8"/>
      <c r="O376" s="20"/>
    </row>
    <row r="377" spans="1:15" s="19" customFormat="1" ht="36" customHeight="1" thickBot="1">
      <c r="A377" s="331" t="s">
        <v>624</v>
      </c>
      <c r="B377" s="162"/>
      <c r="C377" s="164"/>
      <c r="D377" s="276" t="s">
        <v>304</v>
      </c>
      <c r="E377" s="277"/>
      <c r="F377" s="277"/>
      <c r="G377" s="278"/>
      <c r="H377" s="279"/>
      <c r="I377" s="280">
        <v>42000</v>
      </c>
      <c r="J377" s="281"/>
      <c r="K377" s="282"/>
      <c r="L377" s="283"/>
      <c r="M377" s="7"/>
      <c r="N377" s="8"/>
      <c r="O377" s="20"/>
    </row>
    <row r="378" spans="1:15" s="19" customFormat="1" ht="60">
      <c r="A378" s="120" t="s">
        <v>2</v>
      </c>
      <c r="B378" s="63">
        <v>852</v>
      </c>
      <c r="C378" s="64">
        <v>85202</v>
      </c>
      <c r="D378" s="111" t="s">
        <v>155</v>
      </c>
      <c r="E378" s="154"/>
      <c r="F378" s="154"/>
      <c r="G378" s="155"/>
      <c r="H378" s="151"/>
      <c r="I378" s="244">
        <f>SUM(I379)</f>
        <v>569238</v>
      </c>
      <c r="J378" s="244">
        <f>SUM(J379)</f>
        <v>601205</v>
      </c>
      <c r="K378" s="245">
        <f>SUM(K379)</f>
        <v>601205</v>
      </c>
      <c r="L378" s="69">
        <f>K378/J378*100</f>
        <v>100</v>
      </c>
      <c r="M378" s="7"/>
      <c r="N378" s="8"/>
      <c r="O378" s="20"/>
    </row>
    <row r="379" spans="1:15" s="19" customFormat="1" ht="35.25" customHeight="1">
      <c r="A379" s="331" t="s">
        <v>391</v>
      </c>
      <c r="B379" s="70"/>
      <c r="C379" s="71"/>
      <c r="D379" s="102" t="s">
        <v>156</v>
      </c>
      <c r="E379" s="103"/>
      <c r="F379" s="103"/>
      <c r="G379" s="104"/>
      <c r="H379" s="75"/>
      <c r="I379" s="169">
        <v>569238</v>
      </c>
      <c r="J379" s="169">
        <v>601205</v>
      </c>
      <c r="K379" s="104">
        <v>601205</v>
      </c>
      <c r="L379" s="194">
        <f aca="true" t="shared" si="9" ref="L379:L388">K379/J379*100</f>
        <v>100</v>
      </c>
      <c r="M379" s="7"/>
      <c r="N379" s="8"/>
      <c r="O379" s="20"/>
    </row>
    <row r="380" spans="1:15" s="38" customFormat="1" ht="42" customHeight="1">
      <c r="A380" s="165" t="s">
        <v>3</v>
      </c>
      <c r="B380" s="63">
        <v>852</v>
      </c>
      <c r="C380" s="64">
        <v>85203</v>
      </c>
      <c r="D380" s="111" t="s">
        <v>348</v>
      </c>
      <c r="E380" s="112"/>
      <c r="F380" s="112"/>
      <c r="G380" s="113"/>
      <c r="H380" s="67"/>
      <c r="I380" s="244"/>
      <c r="J380" s="244">
        <f>SUM(J381)</f>
        <v>10000</v>
      </c>
      <c r="K380" s="245">
        <f>SUM(K381)</f>
        <v>10000</v>
      </c>
      <c r="L380" s="69">
        <f>K380/J380*100</f>
        <v>100</v>
      </c>
      <c r="M380" s="45"/>
      <c r="N380" s="23"/>
      <c r="O380" s="24"/>
    </row>
    <row r="381" spans="1:15" s="19" customFormat="1" ht="32.25" customHeight="1">
      <c r="A381" s="331" t="s">
        <v>392</v>
      </c>
      <c r="B381" s="70"/>
      <c r="C381" s="71"/>
      <c r="D381" s="102" t="s">
        <v>83</v>
      </c>
      <c r="E381" s="103"/>
      <c r="F381" s="103"/>
      <c r="G381" s="104"/>
      <c r="H381" s="75"/>
      <c r="I381" s="169"/>
      <c r="J381" s="169">
        <v>10000</v>
      </c>
      <c r="K381" s="104">
        <v>10000</v>
      </c>
      <c r="L381" s="76"/>
      <c r="M381" s="7"/>
      <c r="N381" s="8"/>
      <c r="O381" s="20"/>
    </row>
    <row r="382" spans="1:15" s="38" customFormat="1" ht="48">
      <c r="A382" s="120" t="s">
        <v>4</v>
      </c>
      <c r="B382" s="63">
        <v>852</v>
      </c>
      <c r="C382" s="64">
        <v>85220</v>
      </c>
      <c r="D382" s="111" t="s">
        <v>157</v>
      </c>
      <c r="E382" s="112"/>
      <c r="F382" s="112"/>
      <c r="G382" s="113"/>
      <c r="H382" s="67"/>
      <c r="I382" s="66">
        <f>SUM(I383:I386)</f>
        <v>260000</v>
      </c>
      <c r="J382" s="66">
        <f>SUM(J383:J386)</f>
        <v>250000</v>
      </c>
      <c r="K382" s="68">
        <f>SUM(K383:K386)</f>
        <v>249990</v>
      </c>
      <c r="L382" s="251">
        <f t="shared" si="9"/>
        <v>99.996</v>
      </c>
      <c r="M382" s="45"/>
      <c r="N382" s="23"/>
      <c r="O382" s="24"/>
    </row>
    <row r="383" spans="1:15" s="19" customFormat="1" ht="21" customHeight="1">
      <c r="A383" s="331" t="s">
        <v>393</v>
      </c>
      <c r="B383" s="70"/>
      <c r="C383" s="71"/>
      <c r="D383" s="286" t="s">
        <v>158</v>
      </c>
      <c r="E383" s="103"/>
      <c r="F383" s="103"/>
      <c r="G383" s="104"/>
      <c r="H383" s="75"/>
      <c r="I383" s="169">
        <v>150000</v>
      </c>
      <c r="J383" s="169">
        <v>150000</v>
      </c>
      <c r="K383" s="121">
        <v>150000</v>
      </c>
      <c r="L383" s="194">
        <f t="shared" si="9"/>
        <v>100</v>
      </c>
      <c r="M383" s="7"/>
      <c r="N383" s="8"/>
      <c r="O383" s="20"/>
    </row>
    <row r="384" spans="1:15" s="19" customFormat="1" ht="21" customHeight="1">
      <c r="A384" s="331" t="s">
        <v>394</v>
      </c>
      <c r="B384" s="70"/>
      <c r="C384" s="71"/>
      <c r="D384" s="102" t="s">
        <v>151</v>
      </c>
      <c r="E384" s="103"/>
      <c r="F384" s="103"/>
      <c r="G384" s="104"/>
      <c r="H384" s="75"/>
      <c r="I384" s="73">
        <v>90000</v>
      </c>
      <c r="J384" s="169">
        <v>90000</v>
      </c>
      <c r="K384" s="121">
        <v>90000</v>
      </c>
      <c r="L384" s="76">
        <f t="shared" si="9"/>
        <v>100</v>
      </c>
      <c r="M384" s="7"/>
      <c r="N384" s="8"/>
      <c r="O384" s="20"/>
    </row>
    <row r="385" spans="1:15" s="19" customFormat="1" ht="21" customHeight="1">
      <c r="A385" s="331" t="s">
        <v>395</v>
      </c>
      <c r="B385" s="70"/>
      <c r="C385" s="71"/>
      <c r="D385" s="102" t="s">
        <v>349</v>
      </c>
      <c r="E385" s="103"/>
      <c r="F385" s="103"/>
      <c r="G385" s="104"/>
      <c r="H385" s="75"/>
      <c r="I385" s="73"/>
      <c r="J385" s="169">
        <v>10000</v>
      </c>
      <c r="K385" s="121">
        <v>9990</v>
      </c>
      <c r="L385" s="76">
        <f t="shared" si="9"/>
        <v>99.9</v>
      </c>
      <c r="M385" s="7"/>
      <c r="N385" s="8"/>
      <c r="O385" s="20"/>
    </row>
    <row r="386" spans="1:15" s="19" customFormat="1" ht="21" customHeight="1">
      <c r="A386" s="331" t="s">
        <v>625</v>
      </c>
      <c r="B386" s="70"/>
      <c r="C386" s="71"/>
      <c r="D386" s="102" t="s">
        <v>304</v>
      </c>
      <c r="E386" s="103"/>
      <c r="F386" s="103"/>
      <c r="G386" s="104"/>
      <c r="H386" s="75"/>
      <c r="I386" s="73">
        <v>20000</v>
      </c>
      <c r="J386" s="169"/>
      <c r="K386" s="121"/>
      <c r="L386" s="83"/>
      <c r="M386" s="7"/>
      <c r="N386" s="8"/>
      <c r="O386" s="20"/>
    </row>
    <row r="387" spans="1:15" s="19" customFormat="1" ht="54.75" customHeight="1">
      <c r="A387" s="120" t="s">
        <v>228</v>
      </c>
      <c r="B387" s="63">
        <v>852</v>
      </c>
      <c r="C387" s="64">
        <v>85226</v>
      </c>
      <c r="D387" s="111" t="s">
        <v>159</v>
      </c>
      <c r="E387" s="154"/>
      <c r="F387" s="154"/>
      <c r="G387" s="155"/>
      <c r="H387" s="151"/>
      <c r="I387" s="66">
        <f>SUM(I388)</f>
        <v>70000</v>
      </c>
      <c r="J387" s="66">
        <f>SUM(J388)</f>
        <v>70000</v>
      </c>
      <c r="K387" s="68">
        <f>SUM(K388)</f>
        <v>70000</v>
      </c>
      <c r="L387" s="152">
        <f t="shared" si="9"/>
        <v>100</v>
      </c>
      <c r="M387" s="7"/>
      <c r="N387" s="8"/>
      <c r="O387" s="20"/>
    </row>
    <row r="388" spans="1:15" s="19" customFormat="1" ht="26.25" customHeight="1">
      <c r="A388" s="120" t="s">
        <v>396</v>
      </c>
      <c r="B388" s="63"/>
      <c r="C388" s="64"/>
      <c r="D388" s="287" t="s">
        <v>160</v>
      </c>
      <c r="E388" s="154"/>
      <c r="F388" s="154"/>
      <c r="G388" s="155"/>
      <c r="H388" s="151"/>
      <c r="I388" s="285">
        <v>70000</v>
      </c>
      <c r="J388" s="285">
        <v>70000</v>
      </c>
      <c r="K388" s="155">
        <v>70000</v>
      </c>
      <c r="L388" s="69">
        <f t="shared" si="9"/>
        <v>100</v>
      </c>
      <c r="M388" s="7"/>
      <c r="N388" s="8"/>
      <c r="O388" s="20"/>
    </row>
    <row r="389" spans="1:15" s="128" customFormat="1" ht="33" customHeight="1">
      <c r="A389" s="120" t="s">
        <v>5</v>
      </c>
      <c r="B389" s="204" t="s">
        <v>161</v>
      </c>
      <c r="C389" s="64">
        <v>85402</v>
      </c>
      <c r="D389" s="111" t="s">
        <v>320</v>
      </c>
      <c r="E389" s="112">
        <v>1900000</v>
      </c>
      <c r="F389" s="112">
        <v>1762400</v>
      </c>
      <c r="G389" s="113">
        <f>G390</f>
        <v>1762399.98</v>
      </c>
      <c r="H389" s="67">
        <f>G389/F389*100</f>
        <v>99.99999886518384</v>
      </c>
      <c r="I389" s="66"/>
      <c r="J389" s="66"/>
      <c r="K389" s="68"/>
      <c r="L389" s="69"/>
      <c r="M389" s="198"/>
      <c r="N389" s="126"/>
      <c r="O389" s="209"/>
    </row>
    <row r="390" spans="1:15" s="124" customFormat="1" ht="23.25" customHeight="1">
      <c r="A390" s="328" t="s">
        <v>398</v>
      </c>
      <c r="B390" s="207"/>
      <c r="C390" s="208"/>
      <c r="D390" s="108" t="s">
        <v>226</v>
      </c>
      <c r="E390" s="109"/>
      <c r="F390" s="109"/>
      <c r="G390" s="110">
        <v>1762399.98</v>
      </c>
      <c r="H390" s="82"/>
      <c r="I390" s="80"/>
      <c r="J390" s="80"/>
      <c r="K390" s="81"/>
      <c r="L390" s="83"/>
      <c r="M390" s="221"/>
      <c r="N390" s="122"/>
      <c r="O390" s="212"/>
    </row>
    <row r="391" spans="1:15" s="38" customFormat="1" ht="33" customHeight="1">
      <c r="A391" s="120" t="s">
        <v>6</v>
      </c>
      <c r="B391" s="63" t="s">
        <v>161</v>
      </c>
      <c r="C391" s="64">
        <v>85419</v>
      </c>
      <c r="D391" s="111" t="s">
        <v>227</v>
      </c>
      <c r="E391" s="112">
        <v>3300000</v>
      </c>
      <c r="F391" s="112">
        <v>3417804</v>
      </c>
      <c r="G391" s="113">
        <f>SUM(G392:G393)</f>
        <v>3417804</v>
      </c>
      <c r="H391" s="67">
        <f>G391/F391*100</f>
        <v>100</v>
      </c>
      <c r="I391" s="66"/>
      <c r="J391" s="66"/>
      <c r="K391" s="68"/>
      <c r="L391" s="69"/>
      <c r="M391" s="45"/>
      <c r="N391" s="23"/>
      <c r="O391" s="24"/>
    </row>
    <row r="392" spans="1:15" s="124" customFormat="1" ht="24">
      <c r="A392" s="331" t="s">
        <v>412</v>
      </c>
      <c r="B392" s="222"/>
      <c r="C392" s="223"/>
      <c r="D392" s="102" t="s">
        <v>215</v>
      </c>
      <c r="E392" s="117"/>
      <c r="F392" s="117"/>
      <c r="G392" s="104">
        <v>1210503.66</v>
      </c>
      <c r="H392" s="75"/>
      <c r="I392" s="73"/>
      <c r="J392" s="73"/>
      <c r="K392" s="74"/>
      <c r="L392" s="76"/>
      <c r="M392" s="221"/>
      <c r="N392" s="122"/>
      <c r="O392" s="212"/>
    </row>
    <row r="393" spans="1:15" s="124" customFormat="1" ht="36">
      <c r="A393" s="331" t="s">
        <v>626</v>
      </c>
      <c r="B393" s="224"/>
      <c r="C393" s="225"/>
      <c r="D393" s="102" t="s">
        <v>216</v>
      </c>
      <c r="E393" s="103"/>
      <c r="F393" s="103"/>
      <c r="G393" s="104">
        <v>2207300.34</v>
      </c>
      <c r="H393" s="75"/>
      <c r="I393" s="73"/>
      <c r="J393" s="73"/>
      <c r="K393" s="74"/>
      <c r="L393" s="76"/>
      <c r="M393" s="221"/>
      <c r="N393" s="122"/>
      <c r="O393" s="212"/>
    </row>
    <row r="394" spans="1:15" s="38" customFormat="1" ht="57.75" customHeight="1">
      <c r="A394" s="120" t="s">
        <v>7</v>
      </c>
      <c r="B394" s="323">
        <v>900</v>
      </c>
      <c r="C394" s="64">
        <v>90019</v>
      </c>
      <c r="D394" s="111" t="s">
        <v>321</v>
      </c>
      <c r="E394" s="321"/>
      <c r="F394" s="321"/>
      <c r="G394" s="322"/>
      <c r="H394" s="10"/>
      <c r="I394" s="11"/>
      <c r="J394" s="66">
        <f>SUM(J395:J395)</f>
        <v>427397</v>
      </c>
      <c r="K394" s="68">
        <f>SUM(K395:K397)</f>
        <v>356600</v>
      </c>
      <c r="L394" s="251">
        <f>K394/J394*100</f>
        <v>83.43530722021914</v>
      </c>
      <c r="M394" s="45"/>
      <c r="N394" s="23"/>
      <c r="O394" s="24"/>
    </row>
    <row r="395" spans="1:15" s="19" customFormat="1" ht="21" customHeight="1">
      <c r="A395" s="331" t="s">
        <v>413</v>
      </c>
      <c r="B395" s="70"/>
      <c r="C395" s="71"/>
      <c r="D395" s="102" t="s">
        <v>173</v>
      </c>
      <c r="E395" s="33"/>
      <c r="F395" s="33"/>
      <c r="G395" s="34"/>
      <c r="H395" s="28"/>
      <c r="I395" s="132"/>
      <c r="J395" s="73">
        <v>427397</v>
      </c>
      <c r="K395" s="327">
        <v>257600</v>
      </c>
      <c r="L395" s="324">
        <f>K395/J395*100</f>
        <v>60.27183157579486</v>
      </c>
      <c r="M395" s="7"/>
      <c r="N395" s="8"/>
      <c r="O395" s="20"/>
    </row>
    <row r="396" spans="1:15" s="19" customFormat="1" ht="21" customHeight="1">
      <c r="A396" s="331" t="s">
        <v>414</v>
      </c>
      <c r="B396" s="70"/>
      <c r="C396" s="71"/>
      <c r="D396" s="102" t="s">
        <v>355</v>
      </c>
      <c r="E396" s="33"/>
      <c r="F396" s="33"/>
      <c r="G396" s="34"/>
      <c r="H396" s="28"/>
      <c r="I396" s="132"/>
      <c r="J396" s="73"/>
      <c r="K396" s="327">
        <v>90000</v>
      </c>
      <c r="L396" s="326"/>
      <c r="M396" s="7"/>
      <c r="N396" s="8"/>
      <c r="O396" s="20"/>
    </row>
    <row r="397" spans="1:15" s="19" customFormat="1" ht="21" customHeight="1">
      <c r="A397" s="331" t="s">
        <v>415</v>
      </c>
      <c r="B397" s="70"/>
      <c r="C397" s="71"/>
      <c r="D397" s="102" t="s">
        <v>356</v>
      </c>
      <c r="E397" s="33"/>
      <c r="F397" s="33"/>
      <c r="G397" s="34"/>
      <c r="H397" s="28"/>
      <c r="I397" s="132"/>
      <c r="J397" s="73"/>
      <c r="K397" s="327">
        <v>9000</v>
      </c>
      <c r="L397" s="325"/>
      <c r="M397" s="7"/>
      <c r="N397" s="8"/>
      <c r="O397" s="20"/>
    </row>
    <row r="398" spans="1:15" s="141" customFormat="1" ht="32.25" customHeight="1">
      <c r="A398" s="120"/>
      <c r="B398" s="63"/>
      <c r="C398" s="64"/>
      <c r="D398" s="203" t="s">
        <v>354</v>
      </c>
      <c r="E398" s="154"/>
      <c r="F398" s="154"/>
      <c r="G398" s="155"/>
      <c r="H398" s="151"/>
      <c r="I398" s="244">
        <f>SUM(I399+I401)</f>
        <v>0</v>
      </c>
      <c r="J398" s="244">
        <f>SUM(J399+J401)</f>
        <v>33422</v>
      </c>
      <c r="K398" s="113">
        <f>SUM(K399+K401)</f>
        <v>33421.6</v>
      </c>
      <c r="L398" s="152">
        <f aca="true" t="shared" si="10" ref="L398:L405">K398/J398*100</f>
        <v>99.9988031835318</v>
      </c>
      <c r="M398" s="288"/>
      <c r="N398" s="139"/>
      <c r="O398" s="289"/>
    </row>
    <row r="399" spans="1:15" s="141" customFormat="1" ht="57" customHeight="1">
      <c r="A399" s="120" t="s">
        <v>8</v>
      </c>
      <c r="B399" s="63">
        <v>851</v>
      </c>
      <c r="C399" s="64">
        <v>85156</v>
      </c>
      <c r="D399" s="111" t="s">
        <v>145</v>
      </c>
      <c r="E399" s="154"/>
      <c r="F399" s="154"/>
      <c r="G399" s="155"/>
      <c r="H399" s="151"/>
      <c r="I399" s="244">
        <f>SUM(I400)</f>
        <v>0</v>
      </c>
      <c r="J399" s="244">
        <f>SUM(J400)</f>
        <v>562</v>
      </c>
      <c r="K399" s="113">
        <f>SUM(K400)</f>
        <v>561.6</v>
      </c>
      <c r="L399" s="69">
        <f t="shared" si="10"/>
        <v>99.9288256227758</v>
      </c>
      <c r="M399" s="288"/>
      <c r="N399" s="139"/>
      <c r="O399" s="289"/>
    </row>
    <row r="400" spans="1:15" s="141" customFormat="1" ht="32.25" customHeight="1">
      <c r="A400" s="120" t="s">
        <v>434</v>
      </c>
      <c r="B400" s="63"/>
      <c r="C400" s="64"/>
      <c r="D400" s="274" t="s">
        <v>350</v>
      </c>
      <c r="E400" s="154"/>
      <c r="F400" s="154"/>
      <c r="G400" s="155"/>
      <c r="H400" s="151"/>
      <c r="I400" s="285">
        <v>0</v>
      </c>
      <c r="J400" s="285">
        <v>562</v>
      </c>
      <c r="K400" s="155">
        <v>561.6</v>
      </c>
      <c r="L400" s="69">
        <f t="shared" si="10"/>
        <v>99.9288256227758</v>
      </c>
      <c r="M400" s="288"/>
      <c r="N400" s="139"/>
      <c r="O400" s="289"/>
    </row>
    <row r="401" spans="1:15" s="141" customFormat="1" ht="60.75" customHeight="1">
      <c r="A401" s="120" t="s">
        <v>9</v>
      </c>
      <c r="B401" s="63">
        <v>852</v>
      </c>
      <c r="C401" s="64">
        <v>85201</v>
      </c>
      <c r="D401" s="111" t="s">
        <v>145</v>
      </c>
      <c r="E401" s="154"/>
      <c r="F401" s="154"/>
      <c r="G401" s="155"/>
      <c r="H401" s="151"/>
      <c r="I401" s="244">
        <f>SUM(I402)</f>
        <v>0</v>
      </c>
      <c r="J401" s="244">
        <f>SUM(J402)</f>
        <v>32860</v>
      </c>
      <c r="K401" s="113">
        <f>SUM(K402)</f>
        <v>32860</v>
      </c>
      <c r="L401" s="69">
        <f t="shared" si="10"/>
        <v>100</v>
      </c>
      <c r="M401" s="288"/>
      <c r="N401" s="139"/>
      <c r="O401" s="289"/>
    </row>
    <row r="402" spans="1:15" s="141" customFormat="1" ht="32.25" customHeight="1">
      <c r="A402" s="120" t="s">
        <v>445</v>
      </c>
      <c r="B402" s="63"/>
      <c r="C402" s="64"/>
      <c r="D402" s="274" t="s">
        <v>350</v>
      </c>
      <c r="E402" s="154"/>
      <c r="F402" s="154"/>
      <c r="G402" s="155"/>
      <c r="H402" s="151"/>
      <c r="I402" s="285">
        <v>0</v>
      </c>
      <c r="J402" s="285">
        <v>32860</v>
      </c>
      <c r="K402" s="155">
        <v>32860</v>
      </c>
      <c r="L402" s="69">
        <f t="shared" si="10"/>
        <v>100</v>
      </c>
      <c r="M402" s="288"/>
      <c r="N402" s="139"/>
      <c r="O402" s="289"/>
    </row>
    <row r="403" spans="1:15" s="141" customFormat="1" ht="32.25" customHeight="1">
      <c r="A403" s="120"/>
      <c r="B403" s="63"/>
      <c r="C403" s="64"/>
      <c r="D403" s="111" t="s">
        <v>351</v>
      </c>
      <c r="E403" s="154"/>
      <c r="F403" s="154"/>
      <c r="G403" s="155"/>
      <c r="H403" s="151"/>
      <c r="I403" s="244">
        <f aca="true" t="shared" si="11" ref="I403:K404">SUM(I404)</f>
        <v>0</v>
      </c>
      <c r="J403" s="244">
        <f>SUM(J404)</f>
        <v>19000</v>
      </c>
      <c r="K403" s="113">
        <f>SUM(K404)</f>
        <v>19000</v>
      </c>
      <c r="L403" s="69">
        <f t="shared" si="10"/>
        <v>100</v>
      </c>
      <c r="M403" s="288"/>
      <c r="N403" s="139"/>
      <c r="O403" s="289"/>
    </row>
    <row r="404" spans="1:15" s="141" customFormat="1" ht="49.5" customHeight="1">
      <c r="A404" s="120" t="s">
        <v>10</v>
      </c>
      <c r="B404" s="63">
        <v>852</v>
      </c>
      <c r="C404" s="64">
        <v>85295</v>
      </c>
      <c r="D404" s="111" t="s">
        <v>352</v>
      </c>
      <c r="E404" s="154"/>
      <c r="F404" s="154"/>
      <c r="G404" s="155"/>
      <c r="H404" s="151"/>
      <c r="I404" s="244">
        <f t="shared" si="11"/>
        <v>0</v>
      </c>
      <c r="J404" s="244">
        <f t="shared" si="11"/>
        <v>19000</v>
      </c>
      <c r="K404" s="113">
        <f t="shared" si="11"/>
        <v>19000</v>
      </c>
      <c r="L404" s="69">
        <f t="shared" si="10"/>
        <v>100</v>
      </c>
      <c r="M404" s="288"/>
      <c r="N404" s="139"/>
      <c r="O404" s="289"/>
    </row>
    <row r="405" spans="1:15" s="141" customFormat="1" ht="43.5" customHeight="1">
      <c r="A405" s="120" t="s">
        <v>449</v>
      </c>
      <c r="B405" s="63"/>
      <c r="C405" s="64"/>
      <c r="D405" s="287" t="s">
        <v>353</v>
      </c>
      <c r="E405" s="154"/>
      <c r="F405" s="154"/>
      <c r="G405" s="155"/>
      <c r="H405" s="151"/>
      <c r="I405" s="285">
        <v>0</v>
      </c>
      <c r="J405" s="285">
        <v>19000</v>
      </c>
      <c r="K405" s="155">
        <v>19000</v>
      </c>
      <c r="L405" s="69">
        <f t="shared" si="10"/>
        <v>100</v>
      </c>
      <c r="M405" s="288"/>
      <c r="N405" s="139"/>
      <c r="O405" s="289"/>
    </row>
    <row r="406" spans="1:15" s="57" customFormat="1" ht="15.75" customHeight="1">
      <c r="A406" s="337"/>
      <c r="B406" s="49"/>
      <c r="C406" s="49"/>
      <c r="D406" s="50"/>
      <c r="E406" s="51"/>
      <c r="F406" s="51"/>
      <c r="G406" s="52"/>
      <c r="H406" s="53"/>
      <c r="I406" s="51"/>
      <c r="J406" s="51"/>
      <c r="K406" s="52"/>
      <c r="L406" s="54"/>
      <c r="M406" s="4"/>
      <c r="N406" s="55"/>
      <c r="O406" s="56"/>
    </row>
    <row r="407" spans="1:15" s="57" customFormat="1" ht="15">
      <c r="A407" s="337"/>
      <c r="B407" s="49"/>
      <c r="C407" s="49"/>
      <c r="D407" s="58"/>
      <c r="E407" s="59"/>
      <c r="F407" s="59"/>
      <c r="G407" s="60"/>
      <c r="H407" s="53"/>
      <c r="I407" s="59"/>
      <c r="J407" s="59"/>
      <c r="K407" s="60"/>
      <c r="L407" s="61"/>
      <c r="M407" s="4"/>
      <c r="N407" s="56"/>
      <c r="O407" s="56"/>
    </row>
    <row r="408" spans="7:13" ht="12.75">
      <c r="G408" s="62"/>
      <c r="M408" s="4"/>
    </row>
    <row r="409" ht="12.75">
      <c r="M409" s="4"/>
    </row>
  </sheetData>
  <sheetProtection/>
  <mergeCells count="26">
    <mergeCell ref="A254:A256"/>
    <mergeCell ref="B254:B256"/>
    <mergeCell ref="K254:K256"/>
    <mergeCell ref="L254:L256"/>
    <mergeCell ref="C254:C256"/>
    <mergeCell ref="D254:D256"/>
    <mergeCell ref="I254:I256"/>
    <mergeCell ref="J254:J256"/>
    <mergeCell ref="E5:H5"/>
    <mergeCell ref="K6:K7"/>
    <mergeCell ref="L6:L7"/>
    <mergeCell ref="I5:L5"/>
    <mergeCell ref="E6:F6"/>
    <mergeCell ref="G6:G7"/>
    <mergeCell ref="H6:H7"/>
    <mergeCell ref="I6:J6"/>
    <mergeCell ref="B250:B252"/>
    <mergeCell ref="C250:C252"/>
    <mergeCell ref="I250:I252"/>
    <mergeCell ref="J250:J252"/>
    <mergeCell ref="K250:K252"/>
    <mergeCell ref="A3:L3"/>
    <mergeCell ref="A5:A7"/>
    <mergeCell ref="B5:B7"/>
    <mergeCell ref="C5:C7"/>
    <mergeCell ref="D5:D7"/>
  </mergeCells>
  <printOptions/>
  <pageMargins left="0.2362204724409449" right="0.2362204724409449" top="0.35433070866141736" bottom="0.35433070866141736" header="0.31496062992125984" footer="0.31496062992125984"/>
  <pageSetup firstPageNumber="299" useFirstPageNumber="1" horizontalDpi="600" verticalDpi="600" orientation="landscape" paperSize="9" scale="84" r:id="rId1"/>
  <headerFooter alignWithMargins="0">
    <oddFooter>&amp;C&amp;P</oddFooter>
  </headerFooter>
  <rowBreaks count="15" manualBreakCount="15">
    <brk id="29" max="11" man="1"/>
    <brk id="56" max="255" man="1"/>
    <brk id="79" max="255" man="1"/>
    <brk id="101" max="255" man="1"/>
    <brk id="121" max="255" man="1"/>
    <brk id="145" max="11" man="1"/>
    <brk id="173" max="11" man="1"/>
    <brk id="192" max="11" man="1"/>
    <brk id="212" max="11" man="1"/>
    <brk id="237" max="11" man="1"/>
    <brk id="260" max="255" man="1"/>
    <brk id="295" max="255" man="1"/>
    <brk id="316" max="255" man="1"/>
    <brk id="341" max="255" man="1"/>
    <brk id="362" max="255" man="1"/>
  </rowBreaks>
  <ignoredErrors>
    <ignoredError sqref="H313 H11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2012-03-29T12:42:36Z</cp:lastPrinted>
  <dcterms:created xsi:type="dcterms:W3CDTF">2004-02-17T10:57:28Z</dcterms:created>
  <dcterms:modified xsi:type="dcterms:W3CDTF">2012-03-29T12:42:44Z</dcterms:modified>
  <cp:category/>
  <cp:version/>
  <cp:contentType/>
  <cp:contentStatus/>
</cp:coreProperties>
</file>