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rkusz1" sheetId="1" r:id="rId1"/>
    <sheet name="Arkusz3" sheetId="2" r:id="rId2"/>
    <sheet name="Arkusz4" sheetId="3" r:id="rId3"/>
  </sheets>
  <definedNames>
    <definedName name="_xlnm.Print_Area" localSheetId="0">'Arkusz1'!$B$1:$K$270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<sst xmlns="http://schemas.openxmlformats.org/spreadsheetml/2006/main" count="528" uniqueCount="268">
  <si>
    <t>ZADŁUŻENIE   MIASTA   KIELCE</t>
  </si>
  <si>
    <t>Lp.</t>
  </si>
  <si>
    <t xml:space="preserve">Przeznaczenie środków </t>
  </si>
  <si>
    <t>Przypadające terminy i wysokość spłaty rat pożyczek i kredytów</t>
  </si>
  <si>
    <t>w zł</t>
  </si>
  <si>
    <t>Kwota pożyczki, kredytu wg umowy</t>
  </si>
  <si>
    <t>Planowany ostateczny termin spłaty</t>
  </si>
  <si>
    <t>/pożyczka/</t>
  </si>
  <si>
    <t>3.</t>
  </si>
  <si>
    <t>4.</t>
  </si>
  <si>
    <t xml:space="preserve">Umowa pożyczki </t>
  </si>
  <si>
    <t>31.03.2012r.</t>
  </si>
  <si>
    <t xml:space="preserve">Nr 68/08 z dnia </t>
  </si>
  <si>
    <t>23.10.2008r.</t>
  </si>
  <si>
    <t xml:space="preserve">Nr 69/08 z dnia </t>
  </si>
  <si>
    <t xml:space="preserve">Akcyjna, z siedzibą w </t>
  </si>
  <si>
    <t>/kredyt/</t>
  </si>
  <si>
    <t>planowanego deficytu</t>
  </si>
  <si>
    <t>i pożyczek</t>
  </si>
  <si>
    <t xml:space="preserve">Powszechna Kasa </t>
  </si>
  <si>
    <t>Oszczędności Bank</t>
  </si>
  <si>
    <t>Polski Spółka Akcyjna</t>
  </si>
  <si>
    <t>31.12.2013r.</t>
  </si>
  <si>
    <t>31.12.2012r.</t>
  </si>
  <si>
    <t>Umowa kredytowa</t>
  </si>
  <si>
    <t>Nr 310-11/3/I/21/</t>
  </si>
  <si>
    <t>ING Bank Śląski Spółka</t>
  </si>
  <si>
    <t>Katowicach, ul. Sokolska</t>
  </si>
  <si>
    <t>z siedziba w Warszawie,</t>
  </si>
  <si>
    <t>34, Centrum Bankowości</t>
  </si>
  <si>
    <t>Korporacyjnej w Łodzi,</t>
  </si>
  <si>
    <t>Nr 8952007008000</t>
  </si>
  <si>
    <t xml:space="preserve">budżetu Miasta </t>
  </si>
  <si>
    <t>Nr 8952008001000</t>
  </si>
  <si>
    <t>Razem</t>
  </si>
  <si>
    <t>x</t>
  </si>
  <si>
    <t xml:space="preserve">2006 z dnia </t>
  </si>
  <si>
    <t>04.07.2006r.</t>
  </si>
  <si>
    <t xml:space="preserve">169/00 z dnia </t>
  </si>
  <si>
    <t>10.07.2007r.</t>
  </si>
  <si>
    <t xml:space="preserve">177/00 z dnia </t>
  </si>
  <si>
    <t>30.06.2008r.</t>
  </si>
  <si>
    <t xml:space="preserve">/bez kosztów  obsługi  długu/  </t>
  </si>
  <si>
    <t>Wojewódzki Fundusz Ochrony</t>
  </si>
  <si>
    <t xml:space="preserve">Środowiska i Gospodarki </t>
  </si>
  <si>
    <t>Wodnej w Kielcach</t>
  </si>
  <si>
    <t>planowanego deficytu budżetu</t>
  </si>
  <si>
    <t xml:space="preserve">Miasta oraz spłata wcześniej </t>
  </si>
  <si>
    <t xml:space="preserve">zaciągniętych zobowiazań </t>
  </si>
  <si>
    <t>zobowiązań z tytułu kredytów</t>
  </si>
  <si>
    <t>Budowa oczyszczalni wód</t>
  </si>
  <si>
    <t>przy ul. Krakowskiej</t>
  </si>
  <si>
    <t>deszczowych na kolektorze SI 10</t>
  </si>
  <si>
    <t xml:space="preserve">przy ul. Nowy Świat </t>
  </si>
  <si>
    <t>Sfinansowanie w 2006 r.</t>
  </si>
  <si>
    <t>Sfinansowanie w 2008 r.</t>
  </si>
  <si>
    <t>deszczowych na kolektorze SI 2</t>
  </si>
  <si>
    <t xml:space="preserve">Sfinansowanie w 2009r.   </t>
  </si>
  <si>
    <t xml:space="preserve"> 31.12.2017r.</t>
  </si>
  <si>
    <t>Nazwa kredytodawcy, pożyczkodawcy</t>
  </si>
  <si>
    <t>1014/F/OBR</t>
  </si>
  <si>
    <t>z dnia 30.06.2009r.</t>
  </si>
  <si>
    <t>Nr 869/06/2009/</t>
  </si>
  <si>
    <t xml:space="preserve">Umowa kredytowa </t>
  </si>
  <si>
    <t xml:space="preserve">    2009 r.</t>
  </si>
  <si>
    <t xml:space="preserve">    2011 r.</t>
  </si>
  <si>
    <t xml:space="preserve">    2012 r.</t>
  </si>
  <si>
    <t xml:space="preserve">    2013 r.</t>
  </si>
  <si>
    <t>Sfinansowanie w 2009 r.</t>
  </si>
  <si>
    <t>31.12.2019 r.</t>
  </si>
  <si>
    <t xml:space="preserve">Nr 10 1020 2629 </t>
  </si>
  <si>
    <t>0000 9996 0032 2107</t>
  </si>
  <si>
    <t>z dnia 22.07.2009r.</t>
  </si>
  <si>
    <t>31.12.2022r.</t>
  </si>
  <si>
    <t xml:space="preserve">Nr 20 1020 2629 </t>
  </si>
  <si>
    <t>0000 9896 0032 2073</t>
  </si>
  <si>
    <t>Oddział w Kielcach</t>
  </si>
  <si>
    <t>ul. Zagórska 20</t>
  </si>
  <si>
    <t xml:space="preserve">Sfinansowanie planowanego </t>
  </si>
  <si>
    <t>deficytu budżetu,wynikającego</t>
  </si>
  <si>
    <t xml:space="preserve">z finansowania dokumentacji </t>
  </si>
  <si>
    <t>projektowej zadań inwestycyjnych</t>
  </si>
  <si>
    <t xml:space="preserve">Budowa oczyszczalni wód </t>
  </si>
  <si>
    <t>deszczowych w rejonie</t>
  </si>
  <si>
    <t>Nr 28/09 z dnia</t>
  </si>
  <si>
    <t>07.08.2009r.</t>
  </si>
  <si>
    <t>30.04.2012r.</t>
  </si>
  <si>
    <t>31.10.2012r.</t>
  </si>
  <si>
    <t>30.04.2013r.</t>
  </si>
  <si>
    <t xml:space="preserve">Przebudowa oczyszczalni wód </t>
  </si>
  <si>
    <t xml:space="preserve">deszczowych przy </t>
  </si>
  <si>
    <t>30.06.2012r.</t>
  </si>
  <si>
    <t>30.06.2013r.</t>
  </si>
  <si>
    <t>Nr 51/09 z dnia</t>
  </si>
  <si>
    <t>28.08.2009r.</t>
  </si>
  <si>
    <t xml:space="preserve">    2014 r.</t>
  </si>
  <si>
    <t xml:space="preserve">    2015 r.</t>
  </si>
  <si>
    <t xml:space="preserve">    2016 r.</t>
  </si>
  <si>
    <t xml:space="preserve">    2017 r.</t>
  </si>
  <si>
    <t xml:space="preserve">    2018 r.</t>
  </si>
  <si>
    <t xml:space="preserve">    2019 r.</t>
  </si>
  <si>
    <t xml:space="preserve">    2020 r.</t>
  </si>
  <si>
    <t xml:space="preserve">    2021 r.</t>
  </si>
  <si>
    <t xml:space="preserve">    2022 r.</t>
  </si>
  <si>
    <t xml:space="preserve">wg załącznika </t>
  </si>
  <si>
    <t>31.12.2014r.</t>
  </si>
  <si>
    <t>31.12.2015r.</t>
  </si>
  <si>
    <t>31.12.2016r.</t>
  </si>
  <si>
    <t>31.12.2017r.</t>
  </si>
  <si>
    <t>31.12.2018r.</t>
  </si>
  <si>
    <t>31.12.2019r.</t>
  </si>
  <si>
    <t>31.12.2020r.</t>
  </si>
  <si>
    <t>31.12.2021r.</t>
  </si>
  <si>
    <t>pożyczka</t>
  </si>
  <si>
    <t xml:space="preserve">Bank Ochrony Środowiska S.A.       w Warszawie                             </t>
  </si>
  <si>
    <t xml:space="preserve"> /kredyt/</t>
  </si>
  <si>
    <t xml:space="preserve">ul. Puławska 15         </t>
  </si>
  <si>
    <t xml:space="preserve">ul. Srebrna 32                   </t>
  </si>
  <si>
    <t xml:space="preserve">ul. Srebrna 32                 </t>
  </si>
  <si>
    <r>
      <t xml:space="preserve">ul. Puławska 15       </t>
    </r>
    <r>
      <rPr>
        <b/>
        <sz val="10"/>
        <rFont val="Czcionka tekstu podstawowego"/>
        <family val="0"/>
      </rPr>
      <t xml:space="preserve">  </t>
    </r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</si>
  <si>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</si>
  <si>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</si>
  <si>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</si>
  <si>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</si>
  <si>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</si>
  <si>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</si>
  <si>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</si>
  <si>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</si>
  <si>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</si>
  <si>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</si>
  <si>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</si>
  <si>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</si>
  <si>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Uwagi  /data zawarcia umowy/</t>
  </si>
  <si>
    <t>Miasta Kielce oraz wcześniej</t>
  </si>
  <si>
    <t>Powszechna Kasa Oszczędności</t>
  </si>
  <si>
    <t>Bank Polski Spółka Akcyjna</t>
  </si>
  <si>
    <t>z siedzibą w Warszawie</t>
  </si>
  <si>
    <t>Bank Polska Kasa Opieki S.A.</t>
  </si>
  <si>
    <t xml:space="preserve">z siedzibą w Warszawie </t>
  </si>
  <si>
    <t>ul. Grzybowska 53/57</t>
  </si>
  <si>
    <t xml:space="preserve">Sfinansowanie wkładu </t>
  </si>
  <si>
    <t>inwestycyjnych przewidzianych</t>
  </si>
  <si>
    <t>do współfinansowania</t>
  </si>
  <si>
    <t>ze środków Unii Europejskiej</t>
  </si>
  <si>
    <t>Umowa o kredyt</t>
  </si>
  <si>
    <t>Nr 2009/173/DIF</t>
  </si>
  <si>
    <t>z dnia 23.12.2009r.</t>
  </si>
  <si>
    <t>BRE Bank S.A.</t>
  </si>
  <si>
    <t>ul. Senatorska 18</t>
  </si>
  <si>
    <t>31.12.2024r.</t>
  </si>
  <si>
    <t>Nr 678/2009/</t>
  </si>
  <si>
    <t>00001274/00</t>
  </si>
  <si>
    <t>z dnia 29.12.2009r.</t>
  </si>
  <si>
    <t>00001276/00</t>
  </si>
  <si>
    <t>Umowa Nr</t>
  </si>
  <si>
    <t>2024 r.</t>
  </si>
  <si>
    <t>z dnia 14.01.2010r.</t>
  </si>
  <si>
    <t>Nr 39/037/09/Z/OB.</t>
  </si>
  <si>
    <t xml:space="preserve">oraz Aneks Nr 1 do umowy </t>
  </si>
  <si>
    <t>kredyt</t>
  </si>
  <si>
    <t>w latach 2009-2012/</t>
  </si>
  <si>
    <t>Sfinansowanie wkładu</t>
  </si>
  <si>
    <t>własnego Miasta do zadań</t>
  </si>
  <si>
    <t xml:space="preserve">do współfinsowania ze środków </t>
  </si>
  <si>
    <t>Unii Europejskiej</t>
  </si>
  <si>
    <t>31.12.2023r.</t>
  </si>
  <si>
    <t>5.</t>
  </si>
  <si>
    <t>6.</t>
  </si>
  <si>
    <t>7.</t>
  </si>
  <si>
    <t>8.</t>
  </si>
  <si>
    <t>10.</t>
  </si>
  <si>
    <t>11.</t>
  </si>
  <si>
    <t>12.</t>
  </si>
  <si>
    <t>15.</t>
  </si>
  <si>
    <t>17.</t>
  </si>
  <si>
    <t>18.</t>
  </si>
  <si>
    <t>19.</t>
  </si>
  <si>
    <t xml:space="preserve">Krajowego w Warszawie </t>
  </si>
  <si>
    <t xml:space="preserve">Bank Gospodarstwa </t>
  </si>
  <si>
    <t>Al.Jana Pawła II nr 12</t>
  </si>
  <si>
    <t xml:space="preserve">zaciągany w transzach </t>
  </si>
  <si>
    <t>/kredyt inwestycyjny</t>
  </si>
  <si>
    <t>/FRIK/</t>
  </si>
  <si>
    <t xml:space="preserve">         w zł</t>
  </si>
  <si>
    <t>Sfinansowanie w 2010 r.</t>
  </si>
  <si>
    <t>Nr 2010/135/DIF</t>
  </si>
  <si>
    <t>z dnia 05.07.2010r.</t>
  </si>
  <si>
    <t>20.</t>
  </si>
  <si>
    <t xml:space="preserve">deszczowych w rejonie  </t>
  </si>
  <si>
    <t>30.11.2012r.</t>
  </si>
  <si>
    <t>30.11.2013r.</t>
  </si>
  <si>
    <t>30.06.2014r.</t>
  </si>
  <si>
    <t>Nr 89/10 z dnia</t>
  </si>
  <si>
    <t>20.10.2010r.r.</t>
  </si>
  <si>
    <t>20.10.2010r.</t>
  </si>
  <si>
    <t>Nr 88/10 z dnia</t>
  </si>
  <si>
    <t>Nr 2010/134/DIF</t>
  </si>
  <si>
    <t>21.</t>
  </si>
  <si>
    <t xml:space="preserve">ul. Pańskiej </t>
  </si>
  <si>
    <t xml:space="preserve">ul. Witosa </t>
  </si>
  <si>
    <t>ul. Planty i Al.IX Wieków Kielc</t>
  </si>
  <si>
    <t>ul. Okrzei i Al.IX Wieków Kielc</t>
  </si>
  <si>
    <t>z tytułu kredytów i pożyczek</t>
  </si>
  <si>
    <t>Spłata wcześniej zaciągnietych .</t>
  </si>
  <si>
    <t xml:space="preserve">/preferencyjny kredyt  </t>
  </si>
  <si>
    <t xml:space="preserve">zaciągany w transzach    </t>
  </si>
  <si>
    <t xml:space="preserve">w latach 2009-2010/     </t>
  </si>
  <si>
    <t>własnego do zadań</t>
  </si>
  <si>
    <t xml:space="preserve"> z tytułu kredytów i pożyczek</t>
  </si>
  <si>
    <t>31.01.2012</t>
  </si>
  <si>
    <t>28.02.2012</t>
  </si>
  <si>
    <t>29.02.2012</t>
  </si>
  <si>
    <t>30.04.2012</t>
  </si>
  <si>
    <t>31.05.2012</t>
  </si>
  <si>
    <t>02.07.2012</t>
  </si>
  <si>
    <t>31.07.2012</t>
  </si>
  <si>
    <t>31.08.2012</t>
  </si>
  <si>
    <t>31.10.2012</t>
  </si>
  <si>
    <t>30.11.2012</t>
  </si>
  <si>
    <t>1.</t>
  </si>
  <si>
    <t>2.</t>
  </si>
  <si>
    <t xml:space="preserve"> </t>
  </si>
  <si>
    <t>22.</t>
  </si>
  <si>
    <t>21.12.2015r.</t>
  </si>
  <si>
    <t>31.12.2025r.</t>
  </si>
  <si>
    <t>23.</t>
  </si>
  <si>
    <t>Umowa Nr 000/11/JD002 z dnia 29 sierpnia</t>
  </si>
  <si>
    <t>86.134.000</t>
  </si>
  <si>
    <t>nie później niż 31.12.2014r.</t>
  </si>
  <si>
    <t>nie później niż 31.12.2015r.</t>
  </si>
  <si>
    <t>nie później niż 31.12.2016r.</t>
  </si>
  <si>
    <t>nie później niż 31.12.2017r.</t>
  </si>
  <si>
    <t>nie później niż 31.12.2018r.</t>
  </si>
  <si>
    <t>nie później niż 31.12.2019r.</t>
  </si>
  <si>
    <t>nie później niż 31.12.2020r.</t>
  </si>
  <si>
    <t>nie później niż 31.12.2021r.</t>
  </si>
  <si>
    <t>nie później niż 31.12.2022r.</t>
  </si>
  <si>
    <t>nie później niż 31.12.2026r.</t>
  </si>
  <si>
    <t>nie później niż 31.12.2023r.</t>
  </si>
  <si>
    <t>nie później niż 31.12.2024r.</t>
  </si>
  <si>
    <t>nie później niż 31.12.2025r.</t>
  </si>
  <si>
    <t>obligacje komunalne</t>
  </si>
  <si>
    <t>2025 r.</t>
  </si>
  <si>
    <t>2026 r.</t>
  </si>
  <si>
    <t>POŻYCZEK</t>
  </si>
  <si>
    <t>Stan zadłużenia na dzień 01.01.2011r.</t>
  </si>
  <si>
    <t>/obligacje komunalne/</t>
  </si>
  <si>
    <t>Umowa z dnia</t>
  </si>
  <si>
    <t>02.06.2011r.</t>
  </si>
  <si>
    <t xml:space="preserve">  /kredyt/ </t>
  </si>
  <si>
    <t xml:space="preserve">Z TYTUŁU ZACIĄGNIĘTYCH  POŻYCZEK,  KREDYTÓW I OBLIGACJI KOMUNALNYCH </t>
  </si>
  <si>
    <t>zaciągniętych zobowiązań</t>
  </si>
  <si>
    <t>II Oddział w Kielcach</t>
  </si>
  <si>
    <t>Bank Spółdzielczy w Kielcach</t>
  </si>
  <si>
    <t>deficytu budżetu w 2011 roku</t>
  </si>
  <si>
    <t>Nr 57 1020 2629 0000  9196 0059 3350</t>
  </si>
  <si>
    <t>z dnia 29.08.2011r.</t>
  </si>
  <si>
    <t xml:space="preserve">Umowa  </t>
  </si>
  <si>
    <t>Sfinansowanie planowanego</t>
  </si>
  <si>
    <t>Spłata wcześniej</t>
  </si>
  <si>
    <t xml:space="preserve">Planowane do spłaty raty kredytów, pożyczek            w tym:                   i obligacji komunalnych      </t>
  </si>
  <si>
    <t xml:space="preserve">  </t>
  </si>
  <si>
    <t xml:space="preserve">  /kredyt inwestycyjny</t>
  </si>
  <si>
    <t>Stan zadłużenia na dzień                31.12.2011r.</t>
  </si>
  <si>
    <t>(kredyt spłacony przed terminem)</t>
  </si>
  <si>
    <r>
      <rPr>
        <sz val="12"/>
        <rFont val="Czcionka tekstu podstawowego"/>
        <family val="0"/>
      </rPr>
      <t xml:space="preserve">Tabela Nr  19   </t>
    </r>
    <r>
      <rPr>
        <sz val="12"/>
        <color indexed="10"/>
        <rFont val="Czcionka tekstu podstawowego"/>
        <family val="0"/>
      </rPr>
      <t xml:space="preserve">    </t>
    </r>
  </si>
  <si>
    <t xml:space="preserve">(pożyczka umorzona w kwocie  306.250,00 zł w dniu 12.12.2011r.) </t>
  </si>
  <si>
    <t xml:space="preserve">(pożyczka umorzona w kwocie 486.250,00 zł  w dniu 12.12.2011r.)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</si>
</sst>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\ &quot;zł&quot;"/>
    <numFmt numFmtId="166" formatCode="#,##0\ _z_ł"/>
    <numFmt numFmtId="167" formatCode="#,##0.00\ &quot;zł&quot;"/>
    <numFmt numFmtId="168" formatCode="[$-415]d\ mmmm\ yyyy"/>
    <numFmt numFmtId="169" formatCode="#,##0.00\ _z_ł"/>
    <numFmt numFmtId="170" formatCode="0.0"/>
    <numFmt numFmtId="171" formatCode="#,##0.0"/>
    <numFmt numFmtId="172" formatCode="#,##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Czcionka tekstu podstawowego"/>
      <family val="0"/>
    </font>
    <font>
      <b/>
      <sz val="10"/>
      <name val="Czcionka tekstu podstawowego"/>
      <family val="0"/>
    </font>
    <font>
      <b/>
      <u val="single"/>
      <sz val="10"/>
      <name val="Czcionka tekstu podstawowego"/>
      <family val="0"/>
    </font>
    <font>
      <b/>
      <i/>
      <sz val="10"/>
      <name val="Czcionka tekstu podstawowego"/>
      <family val="0"/>
    </font>
    <font>
      <i/>
      <sz val="10"/>
      <name val="Czcionka tekstu podstawowego"/>
      <family val="0"/>
    </font>
    <font>
      <b/>
      <sz val="9"/>
      <name val="Czcionka tekstu podstawowego"/>
      <family val="0"/>
    </font>
    <font>
      <sz val="8"/>
      <name val="Czcionka tekstu podstawowego"/>
      <family val="0"/>
    </font>
    <font>
      <i/>
      <sz val="8"/>
      <name val="Czcionka tekstu podstawowego"/>
      <family val="0"/>
    </font>
    <font>
      <sz val="12"/>
      <color indexed="10"/>
      <name val="Czcionka tekstu podstawowego"/>
      <family val="0"/>
    </font>
    <font>
      <sz val="12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zcionka tekstu podstawowego"/>
      <family val="0"/>
    </font>
    <font>
      <sz val="12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27" xfId="0" applyFont="1" applyBorder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69" fontId="4" fillId="0" borderId="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9" fontId="5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4" fontId="7" fillId="0" borderId="16" xfId="0" applyNumberFormat="1" applyFont="1" applyFill="1" applyBorder="1" applyAlignment="1">
      <alignment vertical="center"/>
    </xf>
    <xf numFmtId="4" fontId="4" fillId="0" borderId="18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" fontId="4" fillId="0" borderId="35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22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4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horizontal="right" vertical="center"/>
    </xf>
    <xf numFmtId="0" fontId="4" fillId="0" borderId="3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49" fontId="8" fillId="0" borderId="18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43" xfId="0" applyFont="1" applyBorder="1" applyAlignment="1">
      <alignment/>
    </xf>
    <xf numFmtId="3" fontId="4" fillId="0" borderId="44" xfId="0" applyNumberFormat="1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4" fontId="4" fillId="0" borderId="39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15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4" fontId="4" fillId="0" borderId="40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10" fillId="0" borderId="45" xfId="0" applyFont="1" applyBorder="1" applyAlignment="1">
      <alignment vertical="center" wrapText="1"/>
    </xf>
    <xf numFmtId="4" fontId="4" fillId="0" borderId="0" xfId="0" applyNumberFormat="1" applyFont="1" applyAlignment="1">
      <alignment vertical="center"/>
    </xf>
    <xf numFmtId="165" fontId="4" fillId="0" borderId="28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4" fillId="0" borderId="29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46" xfId="0" applyFont="1" applyBorder="1" applyAlignment="1">
      <alignment horizontal="left"/>
    </xf>
    <xf numFmtId="4" fontId="4" fillId="0" borderId="28" xfId="0" applyNumberFormat="1" applyFont="1" applyBorder="1" applyAlignment="1">
      <alignment vertical="center"/>
    </xf>
    <xf numFmtId="169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 readingOrder="1"/>
    </xf>
    <xf numFmtId="3" fontId="4" fillId="0" borderId="0" xfId="0" applyNumberFormat="1" applyFont="1" applyFill="1" applyAlignment="1">
      <alignment readingOrder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6" fontId="4" fillId="0" borderId="0" xfId="0" applyNumberFormat="1" applyFont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/>
    </xf>
    <xf numFmtId="4" fontId="5" fillId="0" borderId="49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4" fontId="4" fillId="0" borderId="2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4" fillId="0" borderId="18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4" fontId="4" fillId="0" borderId="11" xfId="0" applyNumberFormat="1" applyFont="1" applyBorder="1" applyAlignment="1">
      <alignment vertical="center" wrapText="1"/>
    </xf>
    <xf numFmtId="169" fontId="5" fillId="0" borderId="0" xfId="0" applyNumberFormat="1" applyFont="1" applyBorder="1" applyAlignment="1">
      <alignment horizontal="left" vertical="center"/>
    </xf>
    <xf numFmtId="0" fontId="49" fillId="0" borderId="11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4" fontId="5" fillId="0" borderId="45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4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left" vertical="justify" wrapText="1" readingOrder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9"/>
  <sheetViews>
    <sheetView tabSelected="1" view="pageBreakPreview" zoomScale="80" zoomScaleSheetLayoutView="80" zoomScalePageLayoutView="65" workbookViewId="0" topLeftCell="B240">
      <selection activeCell="J269" sqref="B249:J269"/>
    </sheetView>
  </sheetViews>
  <sheetFormatPr defaultColWidth="35.421875" defaultRowHeight="17.25" customHeight="1"/>
  <cols>
    <col min="1" max="1" width="1.57421875" style="1" hidden="1" customWidth="1"/>
    <col min="2" max="2" width="4.140625" style="1" customWidth="1"/>
    <col min="3" max="3" width="27.7109375" style="1" customWidth="1"/>
    <col min="4" max="4" width="29.28125" style="1" customWidth="1"/>
    <col min="5" max="6" width="16.421875" style="216" customWidth="1"/>
    <col min="7" max="7" width="17.421875" style="216" customWidth="1"/>
    <col min="8" max="8" width="12.28125" style="1" customWidth="1"/>
    <col min="9" max="9" width="15.140625" style="1" customWidth="1"/>
    <col min="10" max="10" width="13.140625" style="1" customWidth="1"/>
    <col min="11" max="11" width="22.421875" style="233" customWidth="1"/>
    <col min="12" max="12" width="15.140625" style="19" customWidth="1"/>
    <col min="13" max="16384" width="35.421875" style="1" customWidth="1"/>
  </cols>
  <sheetData>
    <row r="1" spans="10:11" ht="36.75" customHeight="1">
      <c r="J1" s="285" t="s">
        <v>265</v>
      </c>
      <c r="K1" s="285"/>
    </row>
    <row r="2" spans="2:12" s="75" customFormat="1" ht="27.75" customHeight="1">
      <c r="B2" s="207"/>
      <c r="C2" s="207"/>
      <c r="D2" s="288" t="s">
        <v>0</v>
      </c>
      <c r="E2" s="288"/>
      <c r="F2" s="288"/>
      <c r="G2" s="288"/>
      <c r="H2" s="288"/>
      <c r="I2" s="289"/>
      <c r="J2" s="207"/>
      <c r="L2" s="19"/>
    </row>
    <row r="3" spans="2:12" s="75" customFormat="1" ht="22.5" customHeight="1">
      <c r="B3" s="207"/>
      <c r="C3" s="207"/>
      <c r="D3" s="288" t="s">
        <v>250</v>
      </c>
      <c r="E3" s="288"/>
      <c r="F3" s="288"/>
      <c r="G3" s="288"/>
      <c r="H3" s="288"/>
      <c r="I3" s="289"/>
      <c r="J3" s="207"/>
      <c r="K3" s="172"/>
      <c r="L3" s="19"/>
    </row>
    <row r="4" spans="2:12" s="75" customFormat="1" ht="27.75" customHeight="1">
      <c r="B4" s="207"/>
      <c r="C4" s="207"/>
      <c r="D4" s="288" t="s">
        <v>42</v>
      </c>
      <c r="E4" s="288"/>
      <c r="F4" s="288"/>
      <c r="G4" s="288"/>
      <c r="H4" s="288"/>
      <c r="I4" s="289"/>
      <c r="J4" s="207"/>
      <c r="K4" s="172"/>
      <c r="L4" s="19"/>
    </row>
    <row r="5" spans="2:12" s="75" customFormat="1" ht="30.75" customHeight="1">
      <c r="B5" s="207"/>
      <c r="C5" s="207"/>
      <c r="D5" s="206"/>
      <c r="E5" s="206"/>
      <c r="F5" s="206"/>
      <c r="G5" s="206"/>
      <c r="H5" s="206"/>
      <c r="I5" s="207"/>
      <c r="J5" s="207"/>
      <c r="K5" s="172"/>
      <c r="L5" s="19"/>
    </row>
    <row r="6" spans="2:12" s="75" customFormat="1" ht="19.5" customHeight="1" thickBot="1">
      <c r="B6" s="207"/>
      <c r="C6" s="207"/>
      <c r="D6" s="207"/>
      <c r="E6" s="219"/>
      <c r="F6" s="219"/>
      <c r="G6" s="219"/>
      <c r="H6" s="207"/>
      <c r="I6" s="207"/>
      <c r="J6" s="207"/>
      <c r="K6" s="101" t="s">
        <v>4</v>
      </c>
      <c r="L6" s="19"/>
    </row>
    <row r="7" spans="1:31" s="75" customFormat="1" ht="64.5" customHeight="1" thickBot="1">
      <c r="A7" s="220"/>
      <c r="B7" s="102" t="s">
        <v>1</v>
      </c>
      <c r="C7" s="102" t="s">
        <v>59</v>
      </c>
      <c r="D7" s="103" t="s">
        <v>2</v>
      </c>
      <c r="E7" s="104" t="s">
        <v>5</v>
      </c>
      <c r="F7" s="104" t="s">
        <v>245</v>
      </c>
      <c r="G7" s="104" t="s">
        <v>263</v>
      </c>
      <c r="H7" s="291" t="s">
        <v>3</v>
      </c>
      <c r="I7" s="292"/>
      <c r="J7" s="105" t="s">
        <v>6</v>
      </c>
      <c r="K7" s="106" t="s">
        <v>132</v>
      </c>
      <c r="L7" s="19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</row>
    <row r="8" spans="1:12" s="152" customFormat="1" ht="17.25" customHeight="1" thickBot="1">
      <c r="A8" s="61"/>
      <c r="B8" s="107">
        <v>1</v>
      </c>
      <c r="C8" s="107">
        <v>2</v>
      </c>
      <c r="D8" s="108">
        <v>3</v>
      </c>
      <c r="E8" s="109">
        <v>4</v>
      </c>
      <c r="F8" s="109">
        <v>5</v>
      </c>
      <c r="G8" s="109">
        <v>6</v>
      </c>
      <c r="H8" s="283">
        <v>7</v>
      </c>
      <c r="I8" s="284"/>
      <c r="J8" s="110">
        <v>8</v>
      </c>
      <c r="K8" s="109">
        <v>9</v>
      </c>
      <c r="L8" s="221"/>
    </row>
    <row r="9" spans="1:12" s="75" customFormat="1" ht="0.75" customHeight="1">
      <c r="A9" s="125"/>
      <c r="B9" s="41"/>
      <c r="C9" s="95"/>
      <c r="D9" s="59"/>
      <c r="E9" s="11"/>
      <c r="F9" s="12"/>
      <c r="G9" s="12"/>
      <c r="H9" s="35"/>
      <c r="I9" s="57"/>
      <c r="J9" s="42"/>
      <c r="K9" s="43"/>
      <c r="L9" s="19"/>
    </row>
    <row r="10" spans="1:21" s="75" customFormat="1" ht="17.25" customHeight="1">
      <c r="A10" s="61"/>
      <c r="B10" s="65" t="s">
        <v>219</v>
      </c>
      <c r="C10" s="68" t="s">
        <v>43</v>
      </c>
      <c r="D10" s="29" t="s">
        <v>50</v>
      </c>
      <c r="E10" s="56">
        <v>1225000</v>
      </c>
      <c r="F10" s="10">
        <v>640330</v>
      </c>
      <c r="G10" s="10">
        <v>0</v>
      </c>
      <c r="H10" s="34"/>
      <c r="I10" s="56"/>
      <c r="J10" s="38" t="s">
        <v>11</v>
      </c>
      <c r="K10" s="40" t="s">
        <v>10</v>
      </c>
      <c r="L10" s="221"/>
      <c r="M10" s="152"/>
      <c r="N10" s="152"/>
      <c r="O10" s="152"/>
      <c r="P10" s="152"/>
      <c r="Q10" s="152"/>
      <c r="R10" s="152"/>
      <c r="S10" s="152"/>
      <c r="T10" s="152"/>
      <c r="U10" s="152"/>
    </row>
    <row r="11" spans="1:12" s="75" customFormat="1" ht="17.25" customHeight="1">
      <c r="A11" s="61"/>
      <c r="B11" s="65"/>
      <c r="C11" s="68" t="s">
        <v>44</v>
      </c>
      <c r="D11" s="29" t="s">
        <v>56</v>
      </c>
      <c r="E11" s="56"/>
      <c r="F11" s="10"/>
      <c r="G11" s="10"/>
      <c r="H11" s="113"/>
      <c r="I11" s="76"/>
      <c r="J11" s="38"/>
      <c r="K11" s="40" t="s">
        <v>12</v>
      </c>
      <c r="L11" s="19"/>
    </row>
    <row r="12" spans="1:12" s="75" customFormat="1" ht="17.25" customHeight="1">
      <c r="A12" s="61"/>
      <c r="B12" s="65"/>
      <c r="C12" s="68" t="s">
        <v>45</v>
      </c>
      <c r="D12" s="29" t="s">
        <v>51</v>
      </c>
      <c r="E12" s="56"/>
      <c r="F12" s="10"/>
      <c r="G12" s="10"/>
      <c r="H12" s="34"/>
      <c r="I12" s="56"/>
      <c r="J12" s="38"/>
      <c r="K12" s="40" t="s">
        <v>13</v>
      </c>
      <c r="L12" s="19"/>
    </row>
    <row r="13" spans="1:12" s="75" customFormat="1" ht="17.25" customHeight="1">
      <c r="A13" s="61"/>
      <c r="B13" s="65"/>
      <c r="C13" s="111"/>
      <c r="D13" s="37"/>
      <c r="E13" s="56"/>
      <c r="F13" s="10"/>
      <c r="G13" s="10"/>
      <c r="H13" s="113"/>
      <c r="I13" s="76"/>
      <c r="J13" s="38"/>
      <c r="K13" s="280" t="s">
        <v>266</v>
      </c>
      <c r="L13" s="19"/>
    </row>
    <row r="14" spans="1:12" s="75" customFormat="1" ht="19.5" customHeight="1">
      <c r="A14" s="61"/>
      <c r="B14" s="65"/>
      <c r="C14" s="111" t="s">
        <v>7</v>
      </c>
      <c r="D14" s="37"/>
      <c r="E14" s="56"/>
      <c r="F14" s="10"/>
      <c r="G14" s="10"/>
      <c r="H14" s="113"/>
      <c r="I14" s="76"/>
      <c r="J14" s="38"/>
      <c r="K14" s="280"/>
      <c r="L14" s="19"/>
    </row>
    <row r="15" spans="1:12" s="75" customFormat="1" ht="8.25" customHeight="1">
      <c r="A15" s="61"/>
      <c r="B15" s="65"/>
      <c r="C15" s="39"/>
      <c r="D15" s="37"/>
      <c r="E15" s="56"/>
      <c r="F15" s="10"/>
      <c r="G15" s="10"/>
      <c r="H15" s="173"/>
      <c r="I15" s="174"/>
      <c r="J15" s="38"/>
      <c r="K15" s="40"/>
      <c r="L15" s="19"/>
    </row>
    <row r="16" spans="1:12" s="75" customFormat="1" ht="35.25" customHeight="1" hidden="1">
      <c r="A16" s="61"/>
      <c r="B16" s="66"/>
      <c r="C16" s="95"/>
      <c r="D16" s="59"/>
      <c r="E16" s="57"/>
      <c r="F16" s="12"/>
      <c r="G16" s="12"/>
      <c r="H16" s="35"/>
      <c r="I16" s="57"/>
      <c r="J16" s="42"/>
      <c r="K16" s="43"/>
      <c r="L16" s="19"/>
    </row>
    <row r="17" spans="1:12" s="75" customFormat="1" ht="17.25" customHeight="1">
      <c r="A17" s="61"/>
      <c r="B17" s="210" t="s">
        <v>220</v>
      </c>
      <c r="C17" s="202" t="s">
        <v>43</v>
      </c>
      <c r="D17" s="203" t="s">
        <v>50</v>
      </c>
      <c r="E17" s="58">
        <v>1945000</v>
      </c>
      <c r="F17" s="204">
        <v>1016710</v>
      </c>
      <c r="G17" s="204">
        <v>0</v>
      </c>
      <c r="H17" s="34"/>
      <c r="I17" s="56"/>
      <c r="J17" s="205" t="s">
        <v>11</v>
      </c>
      <c r="K17" s="44" t="s">
        <v>10</v>
      </c>
      <c r="L17" s="19"/>
    </row>
    <row r="18" spans="1:12" s="75" customFormat="1" ht="21" customHeight="1">
      <c r="A18" s="61"/>
      <c r="B18" s="65"/>
      <c r="C18" s="68" t="s">
        <v>44</v>
      </c>
      <c r="D18" s="29" t="s">
        <v>52</v>
      </c>
      <c r="E18" s="56"/>
      <c r="F18" s="10"/>
      <c r="G18" s="10"/>
      <c r="H18" s="113"/>
      <c r="I18" s="76"/>
      <c r="J18" s="38"/>
      <c r="K18" s="40" t="s">
        <v>14</v>
      </c>
      <c r="L18" s="19"/>
    </row>
    <row r="19" spans="1:12" s="75" customFormat="1" ht="15" customHeight="1">
      <c r="A19" s="61"/>
      <c r="B19" s="65"/>
      <c r="C19" s="68" t="s">
        <v>45</v>
      </c>
      <c r="D19" s="29" t="s">
        <v>53</v>
      </c>
      <c r="E19" s="56"/>
      <c r="F19" s="10"/>
      <c r="G19" s="10"/>
      <c r="H19" s="34"/>
      <c r="I19" s="56"/>
      <c r="J19" s="38"/>
      <c r="K19" s="40" t="s">
        <v>13</v>
      </c>
      <c r="L19" s="19"/>
    </row>
    <row r="20" spans="1:12" s="75" customFormat="1" ht="17.25" customHeight="1">
      <c r="A20" s="61"/>
      <c r="B20" s="65"/>
      <c r="C20" s="111"/>
      <c r="D20" s="37"/>
      <c r="E20" s="56"/>
      <c r="F20" s="10"/>
      <c r="G20" s="10"/>
      <c r="H20" s="113"/>
      <c r="I20" s="76"/>
      <c r="J20" s="38"/>
      <c r="K20" s="280" t="s">
        <v>267</v>
      </c>
      <c r="L20" s="19"/>
    </row>
    <row r="21" spans="1:12" s="75" customFormat="1" ht="21" customHeight="1">
      <c r="A21" s="61"/>
      <c r="B21" s="65"/>
      <c r="C21" s="111" t="s">
        <v>7</v>
      </c>
      <c r="D21" s="37"/>
      <c r="E21" s="56"/>
      <c r="F21" s="10"/>
      <c r="G21" s="10"/>
      <c r="H21" s="113"/>
      <c r="I21" s="76"/>
      <c r="J21" s="38"/>
      <c r="K21" s="280"/>
      <c r="L21" s="19"/>
    </row>
    <row r="22" spans="1:12" s="75" customFormat="1" ht="9.75" customHeight="1">
      <c r="A22" s="61"/>
      <c r="B22" s="66" t="s">
        <v>221</v>
      </c>
      <c r="C22" s="95"/>
      <c r="D22" s="59"/>
      <c r="E22" s="57"/>
      <c r="F22" s="12"/>
      <c r="G22" s="12"/>
      <c r="H22" s="173"/>
      <c r="I22" s="174"/>
      <c r="J22" s="42"/>
      <c r="K22" s="43"/>
      <c r="L22" s="19"/>
    </row>
    <row r="23" spans="1:12" s="75" customFormat="1" ht="30" customHeight="1" hidden="1">
      <c r="A23" s="61"/>
      <c r="B23" s="66"/>
      <c r="C23" s="95"/>
      <c r="D23" s="59"/>
      <c r="E23" s="57"/>
      <c r="F23" s="12"/>
      <c r="G23" s="12"/>
      <c r="H23" s="35"/>
      <c r="I23" s="57"/>
      <c r="J23" s="42"/>
      <c r="K23" s="43"/>
      <c r="L23" s="19"/>
    </row>
    <row r="24" spans="1:12" s="75" customFormat="1" ht="21" customHeight="1">
      <c r="A24" s="61"/>
      <c r="B24" s="65" t="s">
        <v>8</v>
      </c>
      <c r="C24" s="68" t="s">
        <v>43</v>
      </c>
      <c r="D24" s="37" t="s">
        <v>82</v>
      </c>
      <c r="E24" s="56">
        <v>538000</v>
      </c>
      <c r="F24" s="10">
        <v>451920</v>
      </c>
      <c r="G24" s="204">
        <f>SUM(I24:I26)</f>
        <v>279760</v>
      </c>
      <c r="H24" s="34" t="s">
        <v>86</v>
      </c>
      <c r="I24" s="56">
        <v>86080</v>
      </c>
      <c r="J24" s="38" t="s">
        <v>88</v>
      </c>
      <c r="K24" s="40"/>
      <c r="L24" s="19"/>
    </row>
    <row r="25" spans="1:12" s="75" customFormat="1" ht="17.25" customHeight="1">
      <c r="A25" s="61"/>
      <c r="B25" s="65"/>
      <c r="C25" s="68" t="s">
        <v>44</v>
      </c>
      <c r="D25" s="37" t="s">
        <v>83</v>
      </c>
      <c r="E25" s="37"/>
      <c r="F25" s="16"/>
      <c r="G25" s="34"/>
      <c r="H25" s="34" t="s">
        <v>87</v>
      </c>
      <c r="I25" s="56">
        <v>86080</v>
      </c>
      <c r="J25" s="38"/>
      <c r="K25" s="40" t="s">
        <v>10</v>
      </c>
      <c r="L25" s="19"/>
    </row>
    <row r="26" spans="1:12" s="75" customFormat="1" ht="17.25" customHeight="1">
      <c r="A26" s="61"/>
      <c r="B26" s="61"/>
      <c r="C26" s="68" t="s">
        <v>45</v>
      </c>
      <c r="D26" s="37" t="s">
        <v>198</v>
      </c>
      <c r="E26" s="56"/>
      <c r="F26" s="10"/>
      <c r="G26" s="10"/>
      <c r="H26" s="34" t="s">
        <v>88</v>
      </c>
      <c r="I26" s="56">
        <v>107600</v>
      </c>
      <c r="J26" s="38"/>
      <c r="K26" s="40" t="s">
        <v>84</v>
      </c>
      <c r="L26" s="19"/>
    </row>
    <row r="27" spans="1:12" s="75" customFormat="1" ht="17.25" customHeight="1">
      <c r="A27" s="61"/>
      <c r="B27" s="65"/>
      <c r="C27" s="111" t="s">
        <v>7</v>
      </c>
      <c r="D27" s="76"/>
      <c r="E27" s="56"/>
      <c r="F27" s="10"/>
      <c r="G27" s="10"/>
      <c r="H27" s="113"/>
      <c r="I27" s="76"/>
      <c r="J27" s="38"/>
      <c r="K27" s="40" t="s">
        <v>85</v>
      </c>
      <c r="L27" s="19"/>
    </row>
    <row r="28" spans="1:12" s="75" customFormat="1" ht="17.25" customHeight="1">
      <c r="A28" s="61"/>
      <c r="B28" s="65"/>
      <c r="C28" s="77"/>
      <c r="D28" s="37"/>
      <c r="E28" s="56"/>
      <c r="F28" s="10"/>
      <c r="G28" s="10"/>
      <c r="H28" s="113"/>
      <c r="I28" s="76"/>
      <c r="J28" s="38"/>
      <c r="K28" s="40"/>
      <c r="L28" s="19"/>
    </row>
    <row r="29" spans="1:12" s="75" customFormat="1" ht="3.75" customHeight="1">
      <c r="A29" s="61"/>
      <c r="B29" s="66"/>
      <c r="C29" s="78"/>
      <c r="D29" s="59"/>
      <c r="E29" s="56"/>
      <c r="F29" s="10"/>
      <c r="G29" s="10"/>
      <c r="H29" s="173"/>
      <c r="I29" s="174"/>
      <c r="J29" s="42"/>
      <c r="K29" s="43"/>
      <c r="L29" s="19"/>
    </row>
    <row r="30" spans="1:12" s="75" customFormat="1" ht="17.25" customHeight="1">
      <c r="A30" s="61"/>
      <c r="B30" s="65" t="s">
        <v>9</v>
      </c>
      <c r="C30" s="202" t="s">
        <v>43</v>
      </c>
      <c r="D30" s="269" t="s">
        <v>89</v>
      </c>
      <c r="E30" s="204">
        <v>922000</v>
      </c>
      <c r="F30" s="204">
        <v>774480</v>
      </c>
      <c r="G30" s="204">
        <f>SUM(I30:I31:I33)</f>
        <v>479440</v>
      </c>
      <c r="H30" s="34" t="s">
        <v>91</v>
      </c>
      <c r="I30" s="56">
        <v>147520</v>
      </c>
      <c r="J30" s="205" t="s">
        <v>92</v>
      </c>
      <c r="K30" s="44"/>
      <c r="L30" s="19"/>
    </row>
    <row r="31" spans="1:12" s="75" customFormat="1" ht="17.25" customHeight="1">
      <c r="A31" s="61"/>
      <c r="B31" s="65"/>
      <c r="C31" s="68" t="s">
        <v>44</v>
      </c>
      <c r="D31" s="37" t="s">
        <v>90</v>
      </c>
      <c r="E31" s="56"/>
      <c r="F31" s="10"/>
      <c r="G31" s="10"/>
      <c r="H31" s="34" t="s">
        <v>23</v>
      </c>
      <c r="I31" s="56">
        <v>147520</v>
      </c>
      <c r="J31" s="38"/>
      <c r="K31" s="40" t="s">
        <v>10</v>
      </c>
      <c r="L31" s="19"/>
    </row>
    <row r="32" spans="1:12" s="75" customFormat="1" ht="17.25" customHeight="1">
      <c r="A32" s="61"/>
      <c r="B32" s="61"/>
      <c r="C32" s="68" t="s">
        <v>45</v>
      </c>
      <c r="D32" s="37" t="s">
        <v>199</v>
      </c>
      <c r="E32" s="56"/>
      <c r="F32" s="10"/>
      <c r="G32" s="10"/>
      <c r="H32" s="34" t="s">
        <v>92</v>
      </c>
      <c r="I32" s="56">
        <v>184400</v>
      </c>
      <c r="J32" s="16"/>
      <c r="K32" s="40" t="s">
        <v>93</v>
      </c>
      <c r="L32" s="19"/>
    </row>
    <row r="33" spans="1:12" s="75" customFormat="1" ht="17.25" customHeight="1">
      <c r="A33" s="61"/>
      <c r="B33" s="65"/>
      <c r="C33" s="111" t="s">
        <v>7</v>
      </c>
      <c r="D33" s="76"/>
      <c r="E33" s="56"/>
      <c r="F33" s="10"/>
      <c r="G33" s="10"/>
      <c r="H33" s="34"/>
      <c r="I33" s="56"/>
      <c r="J33" s="38"/>
      <c r="K33" s="40" t="s">
        <v>94</v>
      </c>
      <c r="L33" s="19"/>
    </row>
    <row r="34" spans="1:12" s="75" customFormat="1" ht="17.25" customHeight="1">
      <c r="A34" s="61"/>
      <c r="B34" s="65"/>
      <c r="C34" s="77"/>
      <c r="D34" s="37"/>
      <c r="E34" s="56"/>
      <c r="F34" s="10"/>
      <c r="G34" s="10"/>
      <c r="H34" s="267"/>
      <c r="I34" s="268"/>
      <c r="J34" s="38"/>
      <c r="K34" s="40"/>
      <c r="L34" s="19"/>
    </row>
    <row r="35" spans="1:12" s="75" customFormat="1" ht="4.5" customHeight="1">
      <c r="A35" s="61"/>
      <c r="B35" s="41"/>
      <c r="C35" s="78"/>
      <c r="D35" s="59"/>
      <c r="E35" s="57"/>
      <c r="F35" s="12"/>
      <c r="G35" s="12"/>
      <c r="H35" s="173"/>
      <c r="I35" s="174"/>
      <c r="J35" s="42"/>
      <c r="K35" s="43"/>
      <c r="L35" s="19"/>
    </row>
    <row r="36" spans="1:12" s="75" customFormat="1" ht="28.5" customHeight="1" hidden="1">
      <c r="A36" s="61"/>
      <c r="B36" s="41"/>
      <c r="C36" s="70"/>
      <c r="D36" s="59"/>
      <c r="E36" s="11"/>
      <c r="F36" s="11"/>
      <c r="G36" s="12"/>
      <c r="H36" s="35"/>
      <c r="I36" s="150"/>
      <c r="J36" s="42"/>
      <c r="K36" s="40"/>
      <c r="L36" s="19"/>
    </row>
    <row r="37" spans="1:12" s="75" customFormat="1" ht="17.25" customHeight="1">
      <c r="A37" s="61"/>
      <c r="B37" s="65" t="s">
        <v>166</v>
      </c>
      <c r="C37" s="68" t="s">
        <v>43</v>
      </c>
      <c r="D37" s="37" t="s">
        <v>89</v>
      </c>
      <c r="E37" s="56">
        <v>426000</v>
      </c>
      <c r="F37" s="10">
        <v>426000</v>
      </c>
      <c r="G37" s="204">
        <f>SUM(I37:I41)</f>
        <v>357840</v>
      </c>
      <c r="H37" s="34" t="s">
        <v>91</v>
      </c>
      <c r="I37" s="56">
        <v>68160</v>
      </c>
      <c r="J37" s="38" t="s">
        <v>191</v>
      </c>
      <c r="K37" s="44"/>
      <c r="L37" s="19"/>
    </row>
    <row r="38" spans="1:12" s="75" customFormat="1" ht="17.25" customHeight="1">
      <c r="A38" s="61"/>
      <c r="B38" s="65"/>
      <c r="C38" s="68" t="s">
        <v>44</v>
      </c>
      <c r="D38" s="37" t="s">
        <v>188</v>
      </c>
      <c r="E38" s="37"/>
      <c r="F38" s="16"/>
      <c r="G38" s="34"/>
      <c r="H38" s="34" t="s">
        <v>189</v>
      </c>
      <c r="I38" s="56">
        <v>68160</v>
      </c>
      <c r="J38" s="38"/>
      <c r="K38" s="40" t="s">
        <v>10</v>
      </c>
      <c r="L38" s="19"/>
    </row>
    <row r="39" spans="1:12" s="75" customFormat="1" ht="17.25" customHeight="1">
      <c r="A39" s="61"/>
      <c r="B39" s="61"/>
      <c r="C39" s="68" t="s">
        <v>45</v>
      </c>
      <c r="D39" s="37" t="s">
        <v>200</v>
      </c>
      <c r="E39" s="56"/>
      <c r="F39" s="10"/>
      <c r="G39" s="122"/>
      <c r="H39" s="34" t="s">
        <v>92</v>
      </c>
      <c r="I39" s="56">
        <v>68160</v>
      </c>
      <c r="J39" s="16"/>
      <c r="K39" s="40" t="s">
        <v>195</v>
      </c>
      <c r="L39" s="19"/>
    </row>
    <row r="40" spans="1:12" s="75" customFormat="1" ht="17.25" customHeight="1">
      <c r="A40" s="61"/>
      <c r="B40" s="65"/>
      <c r="C40" s="111" t="s">
        <v>7</v>
      </c>
      <c r="D40" s="76"/>
      <c r="E40" s="56"/>
      <c r="F40" s="10"/>
      <c r="G40" s="122"/>
      <c r="H40" s="34" t="s">
        <v>190</v>
      </c>
      <c r="I40" s="56">
        <v>68160</v>
      </c>
      <c r="J40" s="38"/>
      <c r="K40" s="40" t="s">
        <v>193</v>
      </c>
      <c r="L40" s="19"/>
    </row>
    <row r="41" spans="1:12" s="75" customFormat="1" ht="17.25" customHeight="1">
      <c r="A41" s="61"/>
      <c r="B41" s="65"/>
      <c r="C41" s="77"/>
      <c r="D41" s="37"/>
      <c r="E41" s="56"/>
      <c r="F41" s="9"/>
      <c r="G41" s="122"/>
      <c r="H41" s="34" t="s">
        <v>191</v>
      </c>
      <c r="I41" s="56">
        <v>85200</v>
      </c>
      <c r="J41" s="38"/>
      <c r="K41" s="40"/>
      <c r="L41" s="19"/>
    </row>
    <row r="42" spans="1:12" s="75" customFormat="1" ht="12" customHeight="1">
      <c r="A42" s="125"/>
      <c r="B42" s="41"/>
      <c r="C42" s="70"/>
      <c r="D42" s="59"/>
      <c r="E42" s="11"/>
      <c r="F42" s="11"/>
      <c r="G42" s="124"/>
      <c r="H42" s="35"/>
      <c r="I42" s="150"/>
      <c r="J42" s="42"/>
      <c r="K42" s="43"/>
      <c r="L42" s="19"/>
    </row>
    <row r="43" spans="1:12" s="75" customFormat="1" ht="17.25" customHeight="1">
      <c r="A43" s="61"/>
      <c r="B43" s="65" t="s">
        <v>167</v>
      </c>
      <c r="C43" s="68" t="s">
        <v>43</v>
      </c>
      <c r="D43" s="37" t="s">
        <v>89</v>
      </c>
      <c r="E43" s="56">
        <v>1177000</v>
      </c>
      <c r="F43" s="9">
        <v>1177000</v>
      </c>
      <c r="G43" s="187">
        <f>SUM(I43:I48)</f>
        <v>988680</v>
      </c>
      <c r="H43" s="34" t="s">
        <v>91</v>
      </c>
      <c r="I43" s="56">
        <v>188320</v>
      </c>
      <c r="J43" s="38" t="s">
        <v>191</v>
      </c>
      <c r="K43" s="40"/>
      <c r="L43" s="19"/>
    </row>
    <row r="44" spans="1:12" s="75" customFormat="1" ht="17.25" customHeight="1">
      <c r="A44" s="61"/>
      <c r="B44" s="65"/>
      <c r="C44" s="68" t="s">
        <v>44</v>
      </c>
      <c r="D44" s="37" t="s">
        <v>188</v>
      </c>
      <c r="E44" s="37"/>
      <c r="F44" s="39"/>
      <c r="G44" s="16"/>
      <c r="H44" s="34" t="s">
        <v>189</v>
      </c>
      <c r="I44" s="56">
        <v>188320</v>
      </c>
      <c r="J44" s="38"/>
      <c r="K44" s="40" t="s">
        <v>10</v>
      </c>
      <c r="L44" s="19"/>
    </row>
    <row r="45" spans="1:12" s="75" customFormat="1" ht="17.25" customHeight="1">
      <c r="A45" s="61"/>
      <c r="B45" s="61"/>
      <c r="C45" s="68" t="s">
        <v>45</v>
      </c>
      <c r="D45" s="37" t="s">
        <v>201</v>
      </c>
      <c r="E45" s="56"/>
      <c r="F45" s="9"/>
      <c r="G45" s="123"/>
      <c r="H45" s="34" t="s">
        <v>92</v>
      </c>
      <c r="I45" s="56">
        <v>188320</v>
      </c>
      <c r="J45" s="16"/>
      <c r="K45" s="40" t="s">
        <v>192</v>
      </c>
      <c r="L45" s="19"/>
    </row>
    <row r="46" spans="1:12" s="75" customFormat="1" ht="17.25" customHeight="1">
      <c r="A46" s="61"/>
      <c r="B46" s="65"/>
      <c r="C46" s="111" t="s">
        <v>7</v>
      </c>
      <c r="D46" s="76"/>
      <c r="E46" s="56"/>
      <c r="F46" s="9"/>
      <c r="G46" s="123"/>
      <c r="H46" s="34" t="s">
        <v>190</v>
      </c>
      <c r="I46" s="56">
        <v>188320</v>
      </c>
      <c r="J46" s="38"/>
      <c r="K46" s="40" t="s">
        <v>194</v>
      </c>
      <c r="L46" s="19"/>
    </row>
    <row r="47" spans="1:12" s="75" customFormat="1" ht="17.25" customHeight="1">
      <c r="A47" s="61"/>
      <c r="B47" s="65"/>
      <c r="C47" s="77"/>
      <c r="D47" s="37"/>
      <c r="E47" s="56"/>
      <c r="F47" s="9"/>
      <c r="G47" s="122"/>
      <c r="H47" s="34" t="s">
        <v>191</v>
      </c>
      <c r="I47" s="56">
        <v>235400</v>
      </c>
      <c r="J47" s="38"/>
      <c r="K47" s="40"/>
      <c r="L47" s="19"/>
    </row>
    <row r="48" spans="1:12" s="75" customFormat="1" ht="17.25" customHeight="1">
      <c r="A48" s="61"/>
      <c r="B48" s="65"/>
      <c r="C48" s="77"/>
      <c r="D48" s="37"/>
      <c r="E48" s="56"/>
      <c r="F48" s="9"/>
      <c r="G48" s="152"/>
      <c r="H48" s="34"/>
      <c r="I48" s="56"/>
      <c r="J48" s="38"/>
      <c r="K48" s="40"/>
      <c r="L48" s="19"/>
    </row>
    <row r="49" spans="1:12" s="75" customFormat="1" ht="9" customHeight="1">
      <c r="A49" s="61"/>
      <c r="B49" s="41"/>
      <c r="C49" s="70"/>
      <c r="D49" s="59"/>
      <c r="E49" s="11"/>
      <c r="F49" s="11"/>
      <c r="G49" s="124"/>
      <c r="H49" s="35"/>
      <c r="I49" s="150"/>
      <c r="J49" s="42"/>
      <c r="K49" s="43"/>
      <c r="L49" s="19"/>
    </row>
    <row r="50" spans="1:11" ht="17.25" customHeight="1">
      <c r="A50" s="60"/>
      <c r="B50" s="63" t="s">
        <v>168</v>
      </c>
      <c r="C50" s="15" t="s">
        <v>19</v>
      </c>
      <c r="D50" s="30" t="s">
        <v>54</v>
      </c>
      <c r="E50" s="18">
        <v>82000000</v>
      </c>
      <c r="F50" s="3">
        <v>34299159</v>
      </c>
      <c r="G50" s="3">
        <f>SUM(I50:I51)</f>
        <v>22866106</v>
      </c>
      <c r="H50" s="33" t="s">
        <v>23</v>
      </c>
      <c r="I50" s="142">
        <v>11433053</v>
      </c>
      <c r="J50" s="139" t="s">
        <v>22</v>
      </c>
      <c r="K50" s="28" t="s">
        <v>24</v>
      </c>
    </row>
    <row r="51" spans="1:11" ht="17.25" customHeight="1">
      <c r="A51" s="60"/>
      <c r="B51" s="63"/>
      <c r="C51" s="15" t="s">
        <v>20</v>
      </c>
      <c r="D51" s="30" t="s">
        <v>46</v>
      </c>
      <c r="E51" s="18"/>
      <c r="F51" s="3"/>
      <c r="G51" s="3"/>
      <c r="H51" s="24" t="s">
        <v>22</v>
      </c>
      <c r="I51" s="55">
        <v>11433053</v>
      </c>
      <c r="J51" s="139"/>
      <c r="K51" s="28" t="s">
        <v>25</v>
      </c>
    </row>
    <row r="52" spans="1:11" ht="17.25" customHeight="1">
      <c r="A52" s="60"/>
      <c r="B52" s="60"/>
      <c r="C52" s="15" t="s">
        <v>21</v>
      </c>
      <c r="D52" s="30" t="s">
        <v>47</v>
      </c>
      <c r="E52" s="18"/>
      <c r="F52" s="3"/>
      <c r="G52" s="3"/>
      <c r="H52" s="138"/>
      <c r="I52" s="277"/>
      <c r="J52" s="139"/>
      <c r="K52" s="28" t="s">
        <v>36</v>
      </c>
    </row>
    <row r="53" spans="1:11" ht="17.25" customHeight="1">
      <c r="A53" s="60"/>
      <c r="B53" s="63"/>
      <c r="C53" s="15" t="s">
        <v>28</v>
      </c>
      <c r="D53" s="30" t="s">
        <v>48</v>
      </c>
      <c r="E53" s="18"/>
      <c r="F53" s="3"/>
      <c r="G53" s="3"/>
      <c r="H53" s="138"/>
      <c r="I53" s="151"/>
      <c r="J53" s="139"/>
      <c r="K53" s="28" t="s">
        <v>37</v>
      </c>
    </row>
    <row r="54" spans="1:11" ht="17.25" customHeight="1">
      <c r="A54" s="60"/>
      <c r="B54" s="63"/>
      <c r="C54" s="94" t="s">
        <v>116</v>
      </c>
      <c r="D54" s="30" t="s">
        <v>202</v>
      </c>
      <c r="E54" s="18"/>
      <c r="F54" s="3"/>
      <c r="G54" s="3"/>
      <c r="H54" s="24"/>
      <c r="I54" s="55"/>
      <c r="J54" s="139"/>
      <c r="K54" s="28"/>
    </row>
    <row r="55" spans="1:11" ht="18" customHeight="1">
      <c r="A55" s="60"/>
      <c r="B55" s="64"/>
      <c r="C55" s="121" t="s">
        <v>115</v>
      </c>
      <c r="D55" s="46"/>
      <c r="E55" s="21"/>
      <c r="F55" s="8"/>
      <c r="G55" s="8"/>
      <c r="H55" s="45"/>
      <c r="I55" s="23"/>
      <c r="J55" s="47"/>
      <c r="K55" s="36"/>
    </row>
    <row r="56" spans="1:11" ht="9" customHeight="1">
      <c r="A56" s="60"/>
      <c r="B56" s="63"/>
      <c r="C56" s="271"/>
      <c r="D56" s="30"/>
      <c r="E56" s="18"/>
      <c r="F56" s="3"/>
      <c r="G56" s="3"/>
      <c r="H56" s="24"/>
      <c r="I56" s="55"/>
      <c r="J56" s="139"/>
      <c r="K56" s="28"/>
    </row>
    <row r="57" spans="1:11" ht="17.25" customHeight="1">
      <c r="A57" s="60"/>
      <c r="B57" s="63" t="s">
        <v>169</v>
      </c>
      <c r="C57" s="15" t="s">
        <v>26</v>
      </c>
      <c r="D57" s="30" t="s">
        <v>203</v>
      </c>
      <c r="E57" s="55">
        <v>11000000</v>
      </c>
      <c r="F57" s="2">
        <v>4639393</v>
      </c>
      <c r="G57" s="3">
        <f>SUM(I57:I58)</f>
        <v>3092928</v>
      </c>
      <c r="H57" s="24" t="s">
        <v>23</v>
      </c>
      <c r="I57" s="55">
        <v>1546465</v>
      </c>
      <c r="J57" s="27" t="s">
        <v>22</v>
      </c>
      <c r="K57" s="28" t="s">
        <v>24</v>
      </c>
    </row>
    <row r="58" spans="1:11" ht="17.25" customHeight="1">
      <c r="A58" s="60"/>
      <c r="B58" s="63"/>
      <c r="C58" s="15" t="s">
        <v>15</v>
      </c>
      <c r="D58" s="30" t="s">
        <v>49</v>
      </c>
      <c r="E58" s="55"/>
      <c r="F58" s="2"/>
      <c r="G58" s="3"/>
      <c r="H58" s="24" t="s">
        <v>22</v>
      </c>
      <c r="I58" s="55">
        <v>1546463</v>
      </c>
      <c r="J58" s="27"/>
      <c r="K58" s="28" t="s">
        <v>31</v>
      </c>
    </row>
    <row r="59" spans="1:11" ht="17.25" customHeight="1">
      <c r="A59" s="60"/>
      <c r="B59" s="63"/>
      <c r="C59" s="15" t="s">
        <v>27</v>
      </c>
      <c r="D59" s="30" t="s">
        <v>18</v>
      </c>
      <c r="E59" s="55"/>
      <c r="F59" s="2"/>
      <c r="G59" s="3"/>
      <c r="H59" s="24"/>
      <c r="I59" s="55"/>
      <c r="J59" s="27"/>
      <c r="K59" s="28" t="s">
        <v>38</v>
      </c>
    </row>
    <row r="60" spans="1:11" ht="17.25" customHeight="1">
      <c r="A60" s="60"/>
      <c r="B60" s="60"/>
      <c r="C60" s="15" t="s">
        <v>29</v>
      </c>
      <c r="D60" s="116"/>
      <c r="E60" s="55"/>
      <c r="F60" s="2"/>
      <c r="G60" s="3"/>
      <c r="H60" s="138"/>
      <c r="I60" s="151"/>
      <c r="J60" s="27"/>
      <c r="K60" s="28" t="s">
        <v>39</v>
      </c>
    </row>
    <row r="61" spans="1:11" ht="17.25" customHeight="1">
      <c r="A61" s="60"/>
      <c r="B61" s="63"/>
      <c r="C61" s="15" t="s">
        <v>30</v>
      </c>
      <c r="D61" s="30"/>
      <c r="E61" s="55"/>
      <c r="F61" s="2"/>
      <c r="G61" s="3"/>
      <c r="H61" s="24"/>
      <c r="I61" s="55"/>
      <c r="J61" s="27"/>
      <c r="K61" s="28"/>
    </row>
    <row r="62" spans="1:11" ht="17.25" customHeight="1">
      <c r="A62" s="60"/>
      <c r="B62" s="63"/>
      <c r="C62" s="15" t="s">
        <v>117</v>
      </c>
      <c r="D62" s="30"/>
      <c r="E62" s="55"/>
      <c r="F62" s="2"/>
      <c r="G62" s="3"/>
      <c r="H62" s="24"/>
      <c r="I62" s="55"/>
      <c r="J62" s="27"/>
      <c r="K62" s="28"/>
    </row>
    <row r="63" spans="1:11" ht="18.75" customHeight="1">
      <c r="A63" s="60" t="s">
        <v>115</v>
      </c>
      <c r="B63" s="64"/>
      <c r="C63" s="121" t="s">
        <v>115</v>
      </c>
      <c r="D63" s="46"/>
      <c r="E63" s="21"/>
      <c r="F63" s="8"/>
      <c r="G63" s="8"/>
      <c r="H63" s="45"/>
      <c r="I63" s="23"/>
      <c r="J63" s="263"/>
      <c r="K63" s="36"/>
    </row>
    <row r="64" spans="1:11" ht="13.5" customHeight="1">
      <c r="A64" s="60"/>
      <c r="B64" s="63"/>
      <c r="C64" s="271"/>
      <c r="D64" s="30"/>
      <c r="E64" s="18"/>
      <c r="F64" s="3"/>
      <c r="G64" s="3"/>
      <c r="H64" s="24"/>
      <c r="I64" s="18"/>
      <c r="J64" s="276"/>
      <c r="K64" s="272"/>
    </row>
    <row r="65" spans="1:11" ht="17.25" customHeight="1">
      <c r="A65" s="60"/>
      <c r="B65" s="63">
        <v>9</v>
      </c>
      <c r="C65" s="15" t="s">
        <v>26</v>
      </c>
      <c r="D65" s="30" t="s">
        <v>55</v>
      </c>
      <c r="E65" s="18">
        <v>8500000</v>
      </c>
      <c r="F65" s="3">
        <v>1953290</v>
      </c>
      <c r="G65" s="3">
        <f>SUM(I65:I66)</f>
        <v>976645</v>
      </c>
      <c r="H65" s="24" t="s">
        <v>23</v>
      </c>
      <c r="I65" s="18">
        <v>976645</v>
      </c>
      <c r="J65" s="25" t="s">
        <v>23</v>
      </c>
      <c r="K65" s="272" t="s">
        <v>24</v>
      </c>
    </row>
    <row r="66" spans="1:11" ht="17.25" customHeight="1">
      <c r="A66" s="60"/>
      <c r="B66" s="63"/>
      <c r="C66" s="15" t="s">
        <v>15</v>
      </c>
      <c r="D66" s="30" t="s">
        <v>17</v>
      </c>
      <c r="E66" s="18"/>
      <c r="F66" s="3"/>
      <c r="G66" s="3"/>
      <c r="H66" s="24"/>
      <c r="I66" s="18"/>
      <c r="J66" s="25"/>
      <c r="K66" s="272" t="s">
        <v>33</v>
      </c>
    </row>
    <row r="67" spans="1:11" ht="17.25" customHeight="1">
      <c r="A67" s="60"/>
      <c r="B67" s="60"/>
      <c r="C67" s="15" t="s">
        <v>27</v>
      </c>
      <c r="D67" s="30" t="s">
        <v>32</v>
      </c>
      <c r="E67" s="18"/>
      <c r="F67" s="3"/>
      <c r="G67" s="3"/>
      <c r="H67" s="138"/>
      <c r="I67" s="274"/>
      <c r="J67" s="25"/>
      <c r="K67" s="272" t="s">
        <v>40</v>
      </c>
    </row>
    <row r="68" spans="1:11" ht="17.25" customHeight="1">
      <c r="A68" s="60"/>
      <c r="B68" s="63"/>
      <c r="C68" s="15" t="s">
        <v>29</v>
      </c>
      <c r="D68" s="30"/>
      <c r="E68" s="18"/>
      <c r="F68" s="3"/>
      <c r="G68" s="3"/>
      <c r="H68" s="24"/>
      <c r="I68" s="18"/>
      <c r="J68" s="25"/>
      <c r="K68" s="272" t="s">
        <v>41</v>
      </c>
    </row>
    <row r="69" spans="1:11" ht="17.25" customHeight="1">
      <c r="A69" s="60"/>
      <c r="B69" s="63"/>
      <c r="C69" s="15" t="s">
        <v>30</v>
      </c>
      <c r="D69" s="30"/>
      <c r="E69" s="18"/>
      <c r="F69" s="3"/>
      <c r="G69" s="3"/>
      <c r="H69" s="24"/>
      <c r="I69" s="18"/>
      <c r="J69" s="25"/>
      <c r="K69" s="272"/>
    </row>
    <row r="70" spans="1:11" ht="17.25" customHeight="1">
      <c r="A70" s="60"/>
      <c r="B70" s="63"/>
      <c r="C70" s="15" t="s">
        <v>118</v>
      </c>
      <c r="D70" s="30"/>
      <c r="E70" s="18"/>
      <c r="F70" s="3"/>
      <c r="G70" s="3"/>
      <c r="H70" s="24"/>
      <c r="I70" s="18"/>
      <c r="J70" s="25"/>
      <c r="K70" s="272"/>
    </row>
    <row r="71" spans="1:11" ht="19.5" customHeight="1">
      <c r="A71" s="60" t="s">
        <v>115</v>
      </c>
      <c r="B71" s="64"/>
      <c r="C71" s="121" t="s">
        <v>115</v>
      </c>
      <c r="D71" s="46"/>
      <c r="E71" s="21"/>
      <c r="F71" s="8"/>
      <c r="G71" s="8"/>
      <c r="H71" s="24"/>
      <c r="I71" s="18"/>
      <c r="J71" s="263"/>
      <c r="K71" s="275"/>
    </row>
    <row r="72" spans="1:11" ht="13.5" customHeight="1">
      <c r="A72" s="60"/>
      <c r="B72" s="63"/>
      <c r="C72" s="271"/>
      <c r="D72" s="30"/>
      <c r="E72" s="18"/>
      <c r="F72" s="3"/>
      <c r="G72" s="3"/>
      <c r="H72" s="33"/>
      <c r="I72" s="142"/>
      <c r="J72" s="27"/>
      <c r="K72" s="272"/>
    </row>
    <row r="73" spans="1:12" s="79" customFormat="1" ht="24.75" customHeight="1">
      <c r="A73" s="62"/>
      <c r="B73" s="63" t="s">
        <v>170</v>
      </c>
      <c r="C73" s="67" t="s">
        <v>114</v>
      </c>
      <c r="D73" s="49" t="s">
        <v>57</v>
      </c>
      <c r="E73" s="182">
        <v>35000000</v>
      </c>
      <c r="F73" s="4">
        <v>30625000</v>
      </c>
      <c r="G73" s="10">
        <v>0</v>
      </c>
      <c r="H73" s="34"/>
      <c r="I73" s="56"/>
      <c r="J73" s="27" t="s">
        <v>58</v>
      </c>
      <c r="K73" s="183" t="s">
        <v>63</v>
      </c>
      <c r="L73" s="20"/>
    </row>
    <row r="74" spans="1:12" s="79" customFormat="1" ht="19.5" customHeight="1">
      <c r="A74" s="62"/>
      <c r="B74" s="63"/>
      <c r="C74" s="67" t="s">
        <v>28</v>
      </c>
      <c r="D74" s="49" t="s">
        <v>46</v>
      </c>
      <c r="E74" s="182"/>
      <c r="F74" s="4"/>
      <c r="G74" s="10"/>
      <c r="H74" s="34"/>
      <c r="I74" s="56"/>
      <c r="J74" s="27"/>
      <c r="K74" s="183" t="s">
        <v>62</v>
      </c>
      <c r="L74" s="20"/>
    </row>
    <row r="75" spans="1:12" s="79" customFormat="1" ht="14.25" customHeight="1">
      <c r="A75" s="62"/>
      <c r="B75" s="62"/>
      <c r="C75" s="67" t="s">
        <v>179</v>
      </c>
      <c r="D75" s="49" t="s">
        <v>133</v>
      </c>
      <c r="E75" s="182"/>
      <c r="F75" s="4"/>
      <c r="G75" s="10"/>
      <c r="H75" s="34"/>
      <c r="I75" s="56"/>
      <c r="J75" s="27"/>
      <c r="K75" s="183" t="s">
        <v>60</v>
      </c>
      <c r="L75" s="20"/>
    </row>
    <row r="76" spans="1:12" s="79" customFormat="1" ht="24.75" customHeight="1">
      <c r="A76" s="62"/>
      <c r="B76" s="63"/>
      <c r="C76" s="117" t="s">
        <v>16</v>
      </c>
      <c r="D76" s="49" t="s">
        <v>48</v>
      </c>
      <c r="E76" s="182"/>
      <c r="F76" s="4"/>
      <c r="G76" s="10"/>
      <c r="H76" s="24"/>
      <c r="I76" s="55"/>
      <c r="J76" s="27"/>
      <c r="K76" s="183" t="s">
        <v>61</v>
      </c>
      <c r="L76" s="20"/>
    </row>
    <row r="77" spans="1:12" s="79" customFormat="1" ht="17.25" customHeight="1">
      <c r="A77" s="62"/>
      <c r="B77" s="63"/>
      <c r="C77" s="80"/>
      <c r="D77" s="49" t="s">
        <v>208</v>
      </c>
      <c r="E77" s="182"/>
      <c r="F77" s="4"/>
      <c r="G77" s="3"/>
      <c r="H77" s="24"/>
      <c r="I77" s="55"/>
      <c r="J77" s="27"/>
      <c r="K77" s="281" t="s">
        <v>264</v>
      </c>
      <c r="L77" s="20"/>
    </row>
    <row r="78" spans="1:12" s="79" customFormat="1" ht="17.25" customHeight="1">
      <c r="A78" s="62"/>
      <c r="B78" s="63"/>
      <c r="C78" s="80"/>
      <c r="D78" s="81"/>
      <c r="E78" s="182"/>
      <c r="F78" s="4"/>
      <c r="G78" s="3"/>
      <c r="H78" s="24"/>
      <c r="I78" s="55"/>
      <c r="J78" s="27"/>
      <c r="K78" s="281"/>
      <c r="L78" s="20"/>
    </row>
    <row r="79" spans="1:12" s="79" customFormat="1" ht="5.25" customHeight="1">
      <c r="A79" s="62"/>
      <c r="B79" s="64"/>
      <c r="C79" s="71"/>
      <c r="D79" s="254"/>
      <c r="E79" s="22"/>
      <c r="F79" s="14"/>
      <c r="G79" s="8"/>
      <c r="H79" s="45"/>
      <c r="I79" s="23"/>
      <c r="J79" s="185"/>
      <c r="K79" s="186"/>
      <c r="L79" s="20"/>
    </row>
    <row r="80" spans="1:12" s="79" customFormat="1" ht="20.25" customHeight="1" hidden="1">
      <c r="A80" s="62"/>
      <c r="B80" s="64"/>
      <c r="C80" s="71"/>
      <c r="D80" s="50"/>
      <c r="E80" s="22"/>
      <c r="F80" s="14"/>
      <c r="G80" s="8"/>
      <c r="H80" s="93"/>
      <c r="I80" s="184"/>
      <c r="J80" s="185"/>
      <c r="K80" s="186"/>
      <c r="L80" s="20"/>
    </row>
    <row r="81" spans="1:12" s="79" customFormat="1" ht="27.75" customHeight="1">
      <c r="A81" s="62"/>
      <c r="B81" s="63" t="s">
        <v>171</v>
      </c>
      <c r="C81" s="67" t="s">
        <v>134</v>
      </c>
      <c r="D81" s="30" t="s">
        <v>68</v>
      </c>
      <c r="E81" s="182">
        <v>40380000</v>
      </c>
      <c r="F81" s="4">
        <v>19880000</v>
      </c>
      <c r="G81" s="10">
        <v>0</v>
      </c>
      <c r="H81" s="34"/>
      <c r="I81" s="56"/>
      <c r="J81" s="38"/>
      <c r="K81" s="48" t="s">
        <v>24</v>
      </c>
      <c r="L81" s="20"/>
    </row>
    <row r="82" spans="1:12" s="79" customFormat="1" ht="21.75" customHeight="1">
      <c r="A82" s="62"/>
      <c r="B82" s="63"/>
      <c r="C82" s="67" t="s">
        <v>135</v>
      </c>
      <c r="D82" s="30" t="s">
        <v>17</v>
      </c>
      <c r="E82" s="30"/>
      <c r="F82" s="15"/>
      <c r="G82" s="16"/>
      <c r="H82" s="34"/>
      <c r="I82" s="56"/>
      <c r="J82" s="38" t="s">
        <v>69</v>
      </c>
      <c r="K82" s="48" t="s">
        <v>70</v>
      </c>
      <c r="L82" s="20"/>
    </row>
    <row r="83" spans="1:12" s="79" customFormat="1" ht="22.5" customHeight="1">
      <c r="A83" s="62"/>
      <c r="B83" s="63"/>
      <c r="C83" s="67" t="s">
        <v>136</v>
      </c>
      <c r="D83" s="30" t="s">
        <v>32</v>
      </c>
      <c r="E83" s="182"/>
      <c r="F83" s="7"/>
      <c r="G83" s="187"/>
      <c r="H83" s="34"/>
      <c r="I83" s="56"/>
      <c r="J83" s="38"/>
      <c r="K83" s="48" t="s">
        <v>71</v>
      </c>
      <c r="L83" s="20"/>
    </row>
    <row r="84" spans="1:12" s="79" customFormat="1" ht="18" customHeight="1">
      <c r="A84" s="62"/>
      <c r="B84" s="62"/>
      <c r="C84" s="67" t="s">
        <v>119</v>
      </c>
      <c r="D84" s="81"/>
      <c r="E84" s="182"/>
      <c r="F84" s="7"/>
      <c r="G84" s="187"/>
      <c r="H84" s="34"/>
      <c r="I84" s="56"/>
      <c r="J84" s="38"/>
      <c r="K84" s="48" t="s">
        <v>72</v>
      </c>
      <c r="L84" s="20"/>
    </row>
    <row r="85" spans="1:12" s="79" customFormat="1" ht="21" customHeight="1">
      <c r="A85" s="62"/>
      <c r="B85" s="62"/>
      <c r="C85" s="117" t="s">
        <v>115</v>
      </c>
      <c r="D85" s="81"/>
      <c r="E85" s="182"/>
      <c r="F85" s="4"/>
      <c r="G85" s="10"/>
      <c r="H85" s="34"/>
      <c r="I85" s="56"/>
      <c r="J85" s="38"/>
      <c r="K85" s="48" t="s">
        <v>158</v>
      </c>
      <c r="L85" s="20"/>
    </row>
    <row r="86" spans="1:12" s="79" customFormat="1" ht="27" customHeight="1">
      <c r="A86" s="62"/>
      <c r="B86" s="63"/>
      <c r="C86" s="80"/>
      <c r="D86" s="188"/>
      <c r="E86" s="182"/>
      <c r="F86" s="4"/>
      <c r="G86" s="10"/>
      <c r="H86" s="34"/>
      <c r="I86" s="56"/>
      <c r="J86" s="38"/>
      <c r="K86" s="48" t="s">
        <v>156</v>
      </c>
      <c r="L86" s="20"/>
    </row>
    <row r="87" spans="1:12" s="79" customFormat="1" ht="15.75" customHeight="1">
      <c r="A87" s="62"/>
      <c r="B87" s="63"/>
      <c r="C87" s="80"/>
      <c r="D87" s="189"/>
      <c r="E87" s="182"/>
      <c r="F87" s="4"/>
      <c r="G87" s="10"/>
      <c r="H87" s="34"/>
      <c r="I87" s="56"/>
      <c r="J87" s="38"/>
      <c r="K87" s="281" t="s">
        <v>264</v>
      </c>
      <c r="L87" s="20"/>
    </row>
    <row r="88" spans="1:12" s="79" customFormat="1" ht="17.25" customHeight="1">
      <c r="A88" s="62"/>
      <c r="B88" s="64"/>
      <c r="C88" s="256"/>
      <c r="D88" s="258"/>
      <c r="E88" s="22"/>
      <c r="F88" s="14"/>
      <c r="G88" s="12"/>
      <c r="H88" s="35"/>
      <c r="I88" s="57"/>
      <c r="J88" s="42"/>
      <c r="K88" s="282"/>
      <c r="L88" s="20"/>
    </row>
    <row r="89" spans="1:12" s="79" customFormat="1" ht="30.75" customHeight="1" hidden="1">
      <c r="A89" s="62"/>
      <c r="B89" s="63"/>
      <c r="C89" s="190"/>
      <c r="D89" s="49"/>
      <c r="E89" s="182"/>
      <c r="F89" s="4"/>
      <c r="G89" s="10"/>
      <c r="H89" s="34"/>
      <c r="I89" s="56"/>
      <c r="J89" s="38"/>
      <c r="K89" s="48"/>
      <c r="L89" s="20"/>
    </row>
    <row r="90" spans="1:12" s="79" customFormat="1" ht="15.75" customHeight="1" hidden="1">
      <c r="A90" s="82"/>
      <c r="B90" s="64"/>
      <c r="C90" s="71"/>
      <c r="D90" s="50"/>
      <c r="E90" s="22"/>
      <c r="F90" s="22"/>
      <c r="G90" s="21"/>
      <c r="H90" s="45"/>
      <c r="I90" s="23"/>
      <c r="J90" s="185"/>
      <c r="K90" s="51"/>
      <c r="L90" s="20"/>
    </row>
    <row r="91" spans="1:12" s="79" customFormat="1" ht="32.25" customHeight="1">
      <c r="A91" s="62"/>
      <c r="B91" s="278" t="s">
        <v>172</v>
      </c>
      <c r="C91" s="149" t="s">
        <v>134</v>
      </c>
      <c r="D91" s="162" t="s">
        <v>68</v>
      </c>
      <c r="E91" s="255">
        <v>16000000</v>
      </c>
      <c r="F91" s="145">
        <v>14769230</v>
      </c>
      <c r="G91" s="204">
        <v>0</v>
      </c>
      <c r="H91" s="33"/>
      <c r="I91" s="142" t="s">
        <v>221</v>
      </c>
      <c r="J91" s="253" t="s">
        <v>73</v>
      </c>
      <c r="K91" s="52" t="s">
        <v>24</v>
      </c>
      <c r="L91" s="20"/>
    </row>
    <row r="92" spans="1:12" s="79" customFormat="1" ht="21.75" customHeight="1">
      <c r="A92" s="62"/>
      <c r="B92" s="63"/>
      <c r="C92" s="67" t="s">
        <v>135</v>
      </c>
      <c r="D92" s="30" t="s">
        <v>17</v>
      </c>
      <c r="E92" s="182"/>
      <c r="F92" s="7"/>
      <c r="G92" s="3"/>
      <c r="H92" s="24"/>
      <c r="I92" s="55"/>
      <c r="J92" s="27"/>
      <c r="K92" s="26" t="s">
        <v>74</v>
      </c>
      <c r="L92" s="20"/>
    </row>
    <row r="93" spans="1:12" s="79" customFormat="1" ht="24" customHeight="1">
      <c r="A93" s="62"/>
      <c r="B93" s="63"/>
      <c r="C93" s="67" t="s">
        <v>136</v>
      </c>
      <c r="D93" s="15" t="s">
        <v>32</v>
      </c>
      <c r="E93" s="182"/>
      <c r="F93" s="7"/>
      <c r="G93" s="3"/>
      <c r="H93" s="24"/>
      <c r="I93" s="55"/>
      <c r="J93" s="27"/>
      <c r="K93" s="26" t="s">
        <v>75</v>
      </c>
      <c r="L93" s="20"/>
    </row>
    <row r="94" spans="1:12" s="79" customFormat="1" ht="20.25" customHeight="1">
      <c r="A94" s="62"/>
      <c r="B94" s="62"/>
      <c r="C94" s="67" t="s">
        <v>119</v>
      </c>
      <c r="D94" s="80"/>
      <c r="E94" s="182"/>
      <c r="F94" s="7"/>
      <c r="G94" s="3"/>
      <c r="H94" s="24"/>
      <c r="I94" s="55"/>
      <c r="J94" s="27"/>
      <c r="K94" s="26" t="s">
        <v>72</v>
      </c>
      <c r="L94" s="20"/>
    </row>
    <row r="95" spans="1:12" s="79" customFormat="1" ht="18.75" customHeight="1">
      <c r="A95" s="62"/>
      <c r="B95" s="63"/>
      <c r="C95" s="117" t="s">
        <v>115</v>
      </c>
      <c r="D95" s="80"/>
      <c r="E95" s="182"/>
      <c r="F95" s="7"/>
      <c r="G95" s="3"/>
      <c r="H95" s="24"/>
      <c r="I95" s="55"/>
      <c r="J95" s="27"/>
      <c r="K95" s="281" t="s">
        <v>264</v>
      </c>
      <c r="L95" s="20"/>
    </row>
    <row r="96" spans="1:12" s="79" customFormat="1" ht="8.25" customHeight="1">
      <c r="A96" s="62"/>
      <c r="B96" s="63"/>
      <c r="C96" s="80"/>
      <c r="D96" s="49"/>
      <c r="E96" s="182"/>
      <c r="F96" s="7"/>
      <c r="G96" s="3"/>
      <c r="H96" s="24"/>
      <c r="I96" s="55"/>
      <c r="J96" s="27"/>
      <c r="K96" s="281"/>
      <c r="L96" s="20"/>
    </row>
    <row r="97" spans="1:12" s="79" customFormat="1" ht="9" customHeight="1">
      <c r="A97" s="62"/>
      <c r="B97" s="62"/>
      <c r="C97" s="80"/>
      <c r="D97" s="49"/>
      <c r="E97" s="182"/>
      <c r="F97" s="7"/>
      <c r="G97" s="3"/>
      <c r="H97" s="24"/>
      <c r="I97" s="55"/>
      <c r="J97" s="27"/>
      <c r="K97" s="26"/>
      <c r="L97" s="20"/>
    </row>
    <row r="98" spans="1:12" s="79" customFormat="1" ht="27" customHeight="1" hidden="1">
      <c r="A98" s="62"/>
      <c r="B98" s="63"/>
      <c r="C98" s="80"/>
      <c r="D98" s="49"/>
      <c r="E98" s="182"/>
      <c r="F98" s="7"/>
      <c r="G98" s="3"/>
      <c r="H98" s="24"/>
      <c r="I98" s="55"/>
      <c r="J98" s="27"/>
      <c r="K98" s="26"/>
      <c r="L98" s="20"/>
    </row>
    <row r="99" spans="1:12" s="79" customFormat="1" ht="5.25" customHeight="1">
      <c r="A99" s="62"/>
      <c r="B99" s="64"/>
      <c r="C99" s="256"/>
      <c r="D99" s="50"/>
      <c r="E99" s="22"/>
      <c r="F99" s="13"/>
      <c r="G99" s="8"/>
      <c r="H99" s="45"/>
      <c r="I99" s="23"/>
      <c r="J99" s="185"/>
      <c r="K99" s="51"/>
      <c r="L99" s="20"/>
    </row>
    <row r="100" spans="1:12" s="79" customFormat="1" ht="9.75" customHeight="1" hidden="1">
      <c r="A100" s="62"/>
      <c r="B100" s="63"/>
      <c r="C100" s="67"/>
      <c r="D100" s="49"/>
      <c r="E100" s="182"/>
      <c r="F100" s="7"/>
      <c r="G100" s="3"/>
      <c r="H100" s="24"/>
      <c r="I100" s="55"/>
      <c r="J100" s="27"/>
      <c r="K100" s="26"/>
      <c r="L100" s="20"/>
    </row>
    <row r="101" spans="1:12" s="79" customFormat="1" ht="2.25" customHeight="1" hidden="1">
      <c r="A101" s="62"/>
      <c r="B101" s="63"/>
      <c r="C101" s="67"/>
      <c r="D101" s="49"/>
      <c r="E101" s="182"/>
      <c r="F101" s="7"/>
      <c r="G101" s="3"/>
      <c r="H101" s="24"/>
      <c r="I101" s="55"/>
      <c r="J101" s="27"/>
      <c r="K101" s="26"/>
      <c r="L101" s="20"/>
    </row>
    <row r="102" spans="1:12" s="79" customFormat="1" ht="13.5" customHeight="1" hidden="1">
      <c r="A102" s="62"/>
      <c r="B102" s="64"/>
      <c r="C102" s="71"/>
      <c r="D102" s="50"/>
      <c r="E102" s="22"/>
      <c r="F102" s="13"/>
      <c r="G102" s="8"/>
      <c r="H102" s="24"/>
      <c r="I102" s="55"/>
      <c r="J102" s="185"/>
      <c r="K102" s="51"/>
      <c r="L102" s="20"/>
    </row>
    <row r="103" spans="2:12" s="79" customFormat="1" ht="21" customHeight="1">
      <c r="B103" s="154">
        <v>13</v>
      </c>
      <c r="C103" s="149" t="s">
        <v>178</v>
      </c>
      <c r="D103" s="146" t="s">
        <v>78</v>
      </c>
      <c r="E103" s="145">
        <v>5393720</v>
      </c>
      <c r="F103" s="145">
        <v>4567165.17</v>
      </c>
      <c r="G103" s="6">
        <f>SUM(I103:I112)</f>
        <v>2416696.54</v>
      </c>
      <c r="H103" s="24" t="s">
        <v>209</v>
      </c>
      <c r="I103" s="55">
        <v>233114.28000000003</v>
      </c>
      <c r="J103" s="253" t="s">
        <v>189</v>
      </c>
      <c r="K103" s="52"/>
      <c r="L103" s="20"/>
    </row>
    <row r="104" spans="2:12" s="79" customFormat="1" ht="15.75" customHeight="1">
      <c r="B104" s="73"/>
      <c r="C104" s="67" t="s">
        <v>177</v>
      </c>
      <c r="D104" s="72" t="s">
        <v>79</v>
      </c>
      <c r="E104" s="7"/>
      <c r="F104" s="7"/>
      <c r="G104" s="3"/>
      <c r="H104" s="24" t="s">
        <v>210</v>
      </c>
      <c r="I104" s="55">
        <v>71428.57</v>
      </c>
      <c r="J104" s="27"/>
      <c r="K104" s="26" t="s">
        <v>104</v>
      </c>
      <c r="L104" s="20"/>
    </row>
    <row r="105" spans="2:12" s="79" customFormat="1" ht="17.25" customHeight="1">
      <c r="B105" s="155"/>
      <c r="C105" s="67" t="s">
        <v>76</v>
      </c>
      <c r="D105" s="72" t="s">
        <v>80</v>
      </c>
      <c r="E105" s="7"/>
      <c r="F105" s="7"/>
      <c r="G105" s="3"/>
      <c r="H105" s="24" t="s">
        <v>211</v>
      </c>
      <c r="I105" s="55">
        <v>347908.6</v>
      </c>
      <c r="J105" s="27"/>
      <c r="K105" s="26"/>
      <c r="L105" s="20"/>
    </row>
    <row r="106" spans="2:12" s="79" customFormat="1" ht="25.5" customHeight="1">
      <c r="B106" s="155"/>
      <c r="C106" s="67" t="s">
        <v>77</v>
      </c>
      <c r="D106" s="72" t="s">
        <v>81</v>
      </c>
      <c r="E106" s="7"/>
      <c r="F106" s="7"/>
      <c r="G106" s="3"/>
      <c r="H106" s="24" t="s">
        <v>212</v>
      </c>
      <c r="I106" s="55">
        <v>233114.28000000003</v>
      </c>
      <c r="J106" s="27"/>
      <c r="K106" s="26"/>
      <c r="L106" s="20"/>
    </row>
    <row r="107" spans="2:12" s="79" customFormat="1" ht="17.25" customHeight="1">
      <c r="B107" s="73"/>
      <c r="C107" s="117" t="s">
        <v>204</v>
      </c>
      <c r="D107" s="147" t="s">
        <v>182</v>
      </c>
      <c r="E107" s="7"/>
      <c r="F107" s="7"/>
      <c r="G107" s="3"/>
      <c r="H107" s="24" t="s">
        <v>213</v>
      </c>
      <c r="I107" s="55">
        <v>419337.17</v>
      </c>
      <c r="J107" s="27"/>
      <c r="K107" s="26"/>
      <c r="L107" s="20"/>
    </row>
    <row r="108" spans="2:12" s="79" customFormat="1" ht="17.25" customHeight="1">
      <c r="B108" s="73"/>
      <c r="C108" s="119" t="s">
        <v>205</v>
      </c>
      <c r="D108" s="72"/>
      <c r="E108" s="7"/>
      <c r="F108" s="7"/>
      <c r="G108" s="3"/>
      <c r="H108" s="24" t="s">
        <v>214</v>
      </c>
      <c r="I108" s="55">
        <v>121685.74</v>
      </c>
      <c r="J108" s="27"/>
      <c r="K108" s="26"/>
      <c r="L108" s="20"/>
    </row>
    <row r="109" spans="2:12" s="79" customFormat="1" ht="19.5" customHeight="1">
      <c r="B109" s="73"/>
      <c r="C109" s="119" t="s">
        <v>206</v>
      </c>
      <c r="D109" s="72"/>
      <c r="E109" s="7"/>
      <c r="F109" s="7"/>
      <c r="G109" s="3"/>
      <c r="H109" s="24" t="s">
        <v>215</v>
      </c>
      <c r="I109" s="55">
        <v>182857.09000000003</v>
      </c>
      <c r="J109" s="27"/>
      <c r="K109" s="26"/>
      <c r="L109" s="20"/>
    </row>
    <row r="110" spans="2:12" s="79" customFormat="1" ht="19.5" customHeight="1">
      <c r="B110" s="73"/>
      <c r="C110" s="119"/>
      <c r="D110" s="72"/>
      <c r="E110" s="7"/>
      <c r="F110" s="7"/>
      <c r="G110" s="3"/>
      <c r="H110" s="24" t="s">
        <v>216</v>
      </c>
      <c r="I110" s="55">
        <v>419337.18000000005</v>
      </c>
      <c r="J110" s="27"/>
      <c r="K110" s="26"/>
      <c r="L110" s="20"/>
    </row>
    <row r="111" spans="2:12" s="79" customFormat="1" ht="19.5" customHeight="1">
      <c r="B111" s="73"/>
      <c r="C111" s="119"/>
      <c r="D111" s="72"/>
      <c r="E111" s="7"/>
      <c r="F111" s="7"/>
      <c r="G111" s="3"/>
      <c r="H111" s="24" t="s">
        <v>217</v>
      </c>
      <c r="I111" s="55">
        <v>40000</v>
      </c>
      <c r="J111" s="27"/>
      <c r="K111" s="26"/>
      <c r="L111" s="20"/>
    </row>
    <row r="112" spans="2:12" s="79" customFormat="1" ht="19.5" customHeight="1">
      <c r="B112" s="73"/>
      <c r="C112" s="119"/>
      <c r="D112" s="72"/>
      <c r="E112" s="7"/>
      <c r="F112" s="7"/>
      <c r="G112" s="3"/>
      <c r="H112" s="24" t="s">
        <v>218</v>
      </c>
      <c r="I112" s="55">
        <v>347913.63</v>
      </c>
      <c r="J112" s="27"/>
      <c r="K112" s="26"/>
      <c r="L112" s="20"/>
    </row>
    <row r="113" spans="2:12" s="79" customFormat="1" ht="15" customHeight="1">
      <c r="B113" s="156"/>
      <c r="C113" s="120"/>
      <c r="D113" s="148"/>
      <c r="E113" s="13"/>
      <c r="F113" s="13"/>
      <c r="G113" s="8"/>
      <c r="H113" s="93"/>
      <c r="I113" s="254"/>
      <c r="J113" s="185"/>
      <c r="K113" s="51"/>
      <c r="L113" s="20"/>
    </row>
    <row r="114" spans="1:12" s="79" customFormat="1" ht="17.25" customHeight="1">
      <c r="A114" s="62"/>
      <c r="B114" s="63">
        <v>14</v>
      </c>
      <c r="C114" s="67" t="s">
        <v>137</v>
      </c>
      <c r="D114" s="49" t="s">
        <v>140</v>
      </c>
      <c r="E114" s="17">
        <v>77455627</v>
      </c>
      <c r="F114" s="4">
        <v>11577443</v>
      </c>
      <c r="G114" s="3">
        <f>11577443+14005013+1693871+3864278+650471+2651864.97</f>
        <v>34442940.97</v>
      </c>
      <c r="H114" s="24" t="s">
        <v>22</v>
      </c>
      <c r="I114" s="55">
        <v>6454636</v>
      </c>
      <c r="J114" s="30" t="s">
        <v>149</v>
      </c>
      <c r="K114" s="143"/>
      <c r="L114" s="20"/>
    </row>
    <row r="115" spans="1:12" s="79" customFormat="1" ht="17.25" customHeight="1">
      <c r="A115" s="62"/>
      <c r="B115" s="63"/>
      <c r="C115" s="67" t="s">
        <v>138</v>
      </c>
      <c r="D115" s="49" t="s">
        <v>207</v>
      </c>
      <c r="E115" s="17"/>
      <c r="F115" s="4"/>
      <c r="G115" s="3"/>
      <c r="H115" s="24" t="s">
        <v>105</v>
      </c>
      <c r="I115" s="55">
        <v>6454636</v>
      </c>
      <c r="J115" s="27"/>
      <c r="K115" s="53"/>
      <c r="L115" s="20"/>
    </row>
    <row r="116" spans="1:12" s="79" customFormat="1" ht="18.75" customHeight="1">
      <c r="A116" s="62"/>
      <c r="B116" s="62"/>
      <c r="C116" s="67" t="s">
        <v>139</v>
      </c>
      <c r="D116" s="49" t="s">
        <v>141</v>
      </c>
      <c r="E116" s="17"/>
      <c r="F116" s="4"/>
      <c r="G116" s="3"/>
      <c r="H116" s="24" t="s">
        <v>106</v>
      </c>
      <c r="I116" s="55">
        <v>6454636</v>
      </c>
      <c r="J116" s="27"/>
      <c r="K116" s="26" t="s">
        <v>144</v>
      </c>
      <c r="L116" s="20"/>
    </row>
    <row r="117" spans="1:12" s="79" customFormat="1" ht="17.25" customHeight="1">
      <c r="A117" s="62"/>
      <c r="B117" s="63"/>
      <c r="C117" s="117" t="s">
        <v>181</v>
      </c>
      <c r="D117" s="49" t="s">
        <v>142</v>
      </c>
      <c r="E117" s="17"/>
      <c r="F117" s="4"/>
      <c r="G117" s="3"/>
      <c r="H117" s="24" t="s">
        <v>107</v>
      </c>
      <c r="I117" s="55">
        <v>6454636</v>
      </c>
      <c r="J117" s="27"/>
      <c r="K117" s="26" t="s">
        <v>145</v>
      </c>
      <c r="L117" s="20"/>
    </row>
    <row r="118" spans="1:12" s="79" customFormat="1" ht="17.25" customHeight="1">
      <c r="A118" s="62"/>
      <c r="B118" s="63"/>
      <c r="C118" s="119" t="s">
        <v>180</v>
      </c>
      <c r="D118" s="49" t="s">
        <v>143</v>
      </c>
      <c r="E118" s="17"/>
      <c r="F118" s="4"/>
      <c r="G118" s="3"/>
      <c r="H118" s="24" t="s">
        <v>108</v>
      </c>
      <c r="I118" s="55">
        <v>6454636</v>
      </c>
      <c r="J118" s="27"/>
      <c r="K118" s="26" t="s">
        <v>146</v>
      </c>
      <c r="L118" s="20"/>
    </row>
    <row r="119" spans="1:12" s="79" customFormat="1" ht="17.25" customHeight="1">
      <c r="A119" s="62"/>
      <c r="B119" s="63"/>
      <c r="C119" s="119" t="s">
        <v>160</v>
      </c>
      <c r="D119" s="80"/>
      <c r="E119" s="17"/>
      <c r="F119" s="4"/>
      <c r="G119" s="3"/>
      <c r="H119" s="24" t="s">
        <v>109</v>
      </c>
      <c r="I119" s="55">
        <v>6454636</v>
      </c>
      <c r="J119" s="27"/>
      <c r="K119" s="26"/>
      <c r="L119" s="20"/>
    </row>
    <row r="120" spans="1:12" s="79" customFormat="1" ht="17.25" customHeight="1">
      <c r="A120" s="62"/>
      <c r="B120" s="63"/>
      <c r="C120" s="67"/>
      <c r="D120" s="80"/>
      <c r="E120" s="17"/>
      <c r="F120" s="4"/>
      <c r="G120" s="3"/>
      <c r="H120" s="24" t="s">
        <v>110</v>
      </c>
      <c r="I120" s="55">
        <v>6454636</v>
      </c>
      <c r="J120" s="27"/>
      <c r="K120" s="26"/>
      <c r="L120" s="20"/>
    </row>
    <row r="121" spans="1:12" s="79" customFormat="1" ht="17.25" customHeight="1">
      <c r="A121" s="62"/>
      <c r="B121" s="63"/>
      <c r="C121" s="67"/>
      <c r="D121" s="72"/>
      <c r="E121" s="17"/>
      <c r="F121" s="4"/>
      <c r="G121" s="3"/>
      <c r="H121" s="24" t="s">
        <v>111</v>
      </c>
      <c r="I121" s="55">
        <v>6454636</v>
      </c>
      <c r="J121" s="27"/>
      <c r="K121" s="26"/>
      <c r="L121" s="20"/>
    </row>
    <row r="122" spans="1:12" s="79" customFormat="1" ht="17.25" customHeight="1">
      <c r="A122" s="62"/>
      <c r="B122" s="63"/>
      <c r="C122" s="80"/>
      <c r="D122" s="49"/>
      <c r="E122" s="17"/>
      <c r="F122" s="4"/>
      <c r="G122" s="3"/>
      <c r="H122" s="24" t="s">
        <v>112</v>
      </c>
      <c r="I122" s="55">
        <v>6454636</v>
      </c>
      <c r="J122" s="27"/>
      <c r="K122" s="26"/>
      <c r="L122" s="20"/>
    </row>
    <row r="123" spans="1:12" s="79" customFormat="1" ht="17.25" customHeight="1">
      <c r="A123" s="62"/>
      <c r="B123" s="63"/>
      <c r="C123" s="67"/>
      <c r="D123" s="49"/>
      <c r="E123" s="17"/>
      <c r="F123" s="4"/>
      <c r="G123" s="3"/>
      <c r="H123" s="24" t="s">
        <v>73</v>
      </c>
      <c r="I123" s="55">
        <v>6454636</v>
      </c>
      <c r="J123" s="27"/>
      <c r="K123" s="26"/>
      <c r="L123" s="20"/>
    </row>
    <row r="124" spans="1:12" s="79" customFormat="1" ht="17.25" customHeight="1">
      <c r="A124" s="62"/>
      <c r="B124" s="63"/>
      <c r="C124" s="67"/>
      <c r="D124" s="49"/>
      <c r="E124" s="17"/>
      <c r="F124" s="4"/>
      <c r="G124" s="3"/>
      <c r="H124" s="24" t="s">
        <v>165</v>
      </c>
      <c r="I124" s="55">
        <v>6454636</v>
      </c>
      <c r="J124" s="27"/>
      <c r="K124" s="26"/>
      <c r="L124" s="20"/>
    </row>
    <row r="125" spans="1:12" s="79" customFormat="1" ht="17.25" customHeight="1">
      <c r="A125" s="62"/>
      <c r="B125" s="64"/>
      <c r="C125" s="71"/>
      <c r="D125" s="50"/>
      <c r="E125" s="208"/>
      <c r="F125" s="14"/>
      <c r="G125" s="8"/>
      <c r="H125" s="45" t="s">
        <v>149</v>
      </c>
      <c r="I125" s="23">
        <v>6454631</v>
      </c>
      <c r="J125" s="185"/>
      <c r="K125" s="51"/>
      <c r="L125" s="20"/>
    </row>
    <row r="126" spans="1:12" s="79" customFormat="1" ht="31.5" customHeight="1" hidden="1">
      <c r="A126" s="62"/>
      <c r="B126" s="64"/>
      <c r="C126" s="71"/>
      <c r="D126" s="50"/>
      <c r="E126" s="22"/>
      <c r="F126" s="14"/>
      <c r="G126" s="8"/>
      <c r="H126" s="93"/>
      <c r="I126" s="184"/>
      <c r="J126" s="185"/>
      <c r="K126" s="26"/>
      <c r="L126" s="20"/>
    </row>
    <row r="127" spans="1:12" s="79" customFormat="1" ht="16.5" customHeight="1">
      <c r="A127" s="62"/>
      <c r="B127" s="63"/>
      <c r="C127" s="67"/>
      <c r="D127" s="49"/>
      <c r="E127" s="17"/>
      <c r="F127" s="4"/>
      <c r="G127" s="3"/>
      <c r="H127" s="159"/>
      <c r="I127" s="273"/>
      <c r="J127" s="139"/>
      <c r="K127" s="52"/>
      <c r="L127" s="20"/>
    </row>
    <row r="128" spans="1:12" s="79" customFormat="1" ht="27.75" customHeight="1">
      <c r="A128" s="62"/>
      <c r="B128" s="63" t="s">
        <v>173</v>
      </c>
      <c r="C128" s="67" t="s">
        <v>137</v>
      </c>
      <c r="D128" s="30" t="s">
        <v>184</v>
      </c>
      <c r="E128" s="17">
        <v>30000000</v>
      </c>
      <c r="F128" s="4">
        <v>30000000</v>
      </c>
      <c r="G128" s="3">
        <f>SUM(I128:I140)</f>
        <v>29500000</v>
      </c>
      <c r="H128" s="24" t="s">
        <v>23</v>
      </c>
      <c r="I128" s="55">
        <v>500000</v>
      </c>
      <c r="J128" s="31" t="s">
        <v>149</v>
      </c>
      <c r="K128" s="53"/>
      <c r="L128" s="20"/>
    </row>
    <row r="129" spans="1:12" s="79" customFormat="1" ht="17.25" customHeight="1">
      <c r="A129" s="62"/>
      <c r="B129" s="63"/>
      <c r="C129" s="67" t="s">
        <v>138</v>
      </c>
      <c r="D129" s="30" t="s">
        <v>17</v>
      </c>
      <c r="E129" s="17"/>
      <c r="F129" s="4"/>
      <c r="G129" s="3"/>
      <c r="H129" s="24" t="s">
        <v>22</v>
      </c>
      <c r="I129" s="55">
        <v>500000</v>
      </c>
      <c r="J129" s="139"/>
      <c r="K129" s="53"/>
      <c r="L129" s="20"/>
    </row>
    <row r="130" spans="1:12" s="79" customFormat="1" ht="18.75" customHeight="1">
      <c r="A130" s="62"/>
      <c r="B130" s="62"/>
      <c r="C130" s="67" t="s">
        <v>139</v>
      </c>
      <c r="D130" s="30" t="s">
        <v>32</v>
      </c>
      <c r="E130" s="17"/>
      <c r="F130" s="4"/>
      <c r="G130" s="3"/>
      <c r="H130" s="24" t="s">
        <v>105</v>
      </c>
      <c r="I130" s="55">
        <v>500000</v>
      </c>
      <c r="J130" s="139"/>
      <c r="K130" s="26" t="s">
        <v>144</v>
      </c>
      <c r="L130" s="20"/>
    </row>
    <row r="131" spans="1:12" s="79" customFormat="1" ht="17.25" customHeight="1">
      <c r="A131" s="62"/>
      <c r="B131" s="63"/>
      <c r="C131" s="136"/>
      <c r="D131" s="49"/>
      <c r="E131" s="17"/>
      <c r="F131" s="4"/>
      <c r="G131" s="3"/>
      <c r="H131" s="24" t="s">
        <v>106</v>
      </c>
      <c r="I131" s="55">
        <v>500000</v>
      </c>
      <c r="J131" s="139"/>
      <c r="K131" s="26" t="s">
        <v>185</v>
      </c>
      <c r="L131" s="20"/>
    </row>
    <row r="132" spans="1:12" s="79" customFormat="1" ht="17.25" customHeight="1">
      <c r="A132" s="62"/>
      <c r="B132" s="63"/>
      <c r="C132" s="137"/>
      <c r="D132" s="49"/>
      <c r="E132" s="17"/>
      <c r="F132" s="4"/>
      <c r="G132" s="3"/>
      <c r="H132" s="24" t="s">
        <v>107</v>
      </c>
      <c r="I132" s="55">
        <v>500000</v>
      </c>
      <c r="J132" s="139"/>
      <c r="K132" s="26" t="s">
        <v>186</v>
      </c>
      <c r="L132" s="20"/>
    </row>
    <row r="133" spans="1:12" s="79" customFormat="1" ht="17.25" customHeight="1">
      <c r="A133" s="62"/>
      <c r="B133" s="63"/>
      <c r="C133" s="117" t="s">
        <v>16</v>
      </c>
      <c r="D133" s="80"/>
      <c r="E133" s="17"/>
      <c r="F133" s="4"/>
      <c r="G133" s="3"/>
      <c r="H133" s="24" t="s">
        <v>108</v>
      </c>
      <c r="I133" s="55">
        <v>1000000</v>
      </c>
      <c r="J133" s="139"/>
      <c r="K133" s="26"/>
      <c r="L133" s="20"/>
    </row>
    <row r="134" spans="1:12" s="79" customFormat="1" ht="17.25" customHeight="1">
      <c r="A134" s="62"/>
      <c r="B134" s="63"/>
      <c r="C134" s="67"/>
      <c r="D134" s="80"/>
      <c r="E134" s="17"/>
      <c r="F134" s="4"/>
      <c r="G134" s="3"/>
      <c r="H134" s="24" t="s">
        <v>109</v>
      </c>
      <c r="I134" s="55">
        <v>1000000</v>
      </c>
      <c r="J134" s="139"/>
      <c r="K134" s="26"/>
      <c r="L134" s="20"/>
    </row>
    <row r="135" spans="1:12" s="79" customFormat="1" ht="17.25" customHeight="1">
      <c r="A135" s="62"/>
      <c r="B135" s="63"/>
      <c r="C135" s="67"/>
      <c r="D135" s="72"/>
      <c r="E135" s="17"/>
      <c r="F135" s="4"/>
      <c r="G135" s="3"/>
      <c r="H135" s="24" t="s">
        <v>110</v>
      </c>
      <c r="I135" s="55">
        <v>2000000</v>
      </c>
      <c r="J135" s="139"/>
      <c r="K135" s="26"/>
      <c r="L135" s="20"/>
    </row>
    <row r="136" spans="1:12" s="79" customFormat="1" ht="17.25" customHeight="1">
      <c r="A136" s="62"/>
      <c r="B136" s="63"/>
      <c r="C136" s="80"/>
      <c r="D136" s="49"/>
      <c r="E136" s="17"/>
      <c r="F136" s="4"/>
      <c r="G136" s="3"/>
      <c r="H136" s="24" t="s">
        <v>111</v>
      </c>
      <c r="I136" s="55">
        <v>4000000</v>
      </c>
      <c r="J136" s="139"/>
      <c r="K136" s="26"/>
      <c r="L136" s="20"/>
    </row>
    <row r="137" spans="1:12" s="79" customFormat="1" ht="17.25" customHeight="1">
      <c r="A137" s="62"/>
      <c r="B137" s="63"/>
      <c r="C137" s="67"/>
      <c r="D137" s="49"/>
      <c r="E137" s="17"/>
      <c r="F137" s="4"/>
      <c r="G137" s="3"/>
      <c r="H137" s="24" t="s">
        <v>112</v>
      </c>
      <c r="I137" s="55">
        <v>4000000</v>
      </c>
      <c r="J137" s="139"/>
      <c r="K137" s="26"/>
      <c r="L137" s="20"/>
    </row>
    <row r="138" spans="1:12" s="79" customFormat="1" ht="17.25" customHeight="1">
      <c r="A138" s="62"/>
      <c r="B138" s="63"/>
      <c r="C138" s="67"/>
      <c r="D138" s="49"/>
      <c r="E138" s="17"/>
      <c r="F138" s="4"/>
      <c r="G138" s="3"/>
      <c r="H138" s="24" t="s">
        <v>73</v>
      </c>
      <c r="I138" s="55">
        <v>5000000</v>
      </c>
      <c r="J138" s="139"/>
      <c r="K138" s="26"/>
      <c r="L138" s="20"/>
    </row>
    <row r="139" spans="1:12" s="79" customFormat="1" ht="17.25" customHeight="1">
      <c r="A139" s="62"/>
      <c r="B139" s="63"/>
      <c r="C139" s="67"/>
      <c r="D139" s="49"/>
      <c r="E139" s="17"/>
      <c r="F139" s="4"/>
      <c r="G139" s="3"/>
      <c r="H139" s="24" t="s">
        <v>165</v>
      </c>
      <c r="I139" s="55">
        <v>5000000</v>
      </c>
      <c r="J139" s="139"/>
      <c r="K139" s="26"/>
      <c r="L139" s="20"/>
    </row>
    <row r="140" spans="1:12" s="79" customFormat="1" ht="17.25" customHeight="1">
      <c r="A140" s="62"/>
      <c r="B140" s="63"/>
      <c r="C140" s="67"/>
      <c r="D140" s="49"/>
      <c r="E140" s="17"/>
      <c r="F140" s="4"/>
      <c r="G140" s="3"/>
      <c r="H140" s="24" t="s">
        <v>149</v>
      </c>
      <c r="I140" s="55">
        <v>5000000</v>
      </c>
      <c r="J140" s="139"/>
      <c r="K140" s="26"/>
      <c r="L140" s="20"/>
    </row>
    <row r="141" spans="1:12" s="79" customFormat="1" ht="12" customHeight="1">
      <c r="A141" s="62"/>
      <c r="B141" s="64"/>
      <c r="C141" s="71"/>
      <c r="D141" s="50"/>
      <c r="E141" s="13"/>
      <c r="F141" s="14"/>
      <c r="G141" s="8"/>
      <c r="H141" s="45"/>
      <c r="I141" s="23"/>
      <c r="J141" s="47"/>
      <c r="K141" s="51"/>
      <c r="L141" s="20"/>
    </row>
    <row r="142" spans="1:12" s="79" customFormat="1" ht="12" customHeight="1">
      <c r="A142" s="62"/>
      <c r="B142" s="63"/>
      <c r="C142" s="67"/>
      <c r="D142" s="49"/>
      <c r="E142" s="17"/>
      <c r="F142" s="4"/>
      <c r="G142" s="3"/>
      <c r="H142" s="24"/>
      <c r="I142" s="55"/>
      <c r="J142" s="139"/>
      <c r="K142" s="26"/>
      <c r="L142" s="20"/>
    </row>
    <row r="143" spans="1:12" s="127" customFormat="1" ht="17.25" customHeight="1">
      <c r="A143" s="126"/>
      <c r="B143" s="65">
        <v>16</v>
      </c>
      <c r="C143" s="112" t="s">
        <v>137</v>
      </c>
      <c r="D143" s="37" t="s">
        <v>184</v>
      </c>
      <c r="E143" s="114">
        <v>50000000</v>
      </c>
      <c r="F143" s="115">
        <v>50000000</v>
      </c>
      <c r="G143" s="10">
        <f>SUM(I143:I155)</f>
        <v>49000000</v>
      </c>
      <c r="H143" s="34" t="s">
        <v>23</v>
      </c>
      <c r="I143" s="56">
        <v>1000000</v>
      </c>
      <c r="J143" s="16" t="s">
        <v>149</v>
      </c>
      <c r="K143" s="157"/>
      <c r="L143" s="20"/>
    </row>
    <row r="144" spans="1:12" s="127" customFormat="1" ht="17.25" customHeight="1">
      <c r="A144" s="126"/>
      <c r="B144" s="65"/>
      <c r="C144" s="112" t="s">
        <v>138</v>
      </c>
      <c r="D144" s="37" t="s">
        <v>17</v>
      </c>
      <c r="E144" s="114"/>
      <c r="F144" s="115"/>
      <c r="G144" s="10"/>
      <c r="H144" s="34" t="s">
        <v>22</v>
      </c>
      <c r="I144" s="56">
        <v>1000000</v>
      </c>
      <c r="J144" s="140"/>
      <c r="K144" s="157"/>
      <c r="L144" s="20"/>
    </row>
    <row r="145" spans="1:12" s="127" customFormat="1" ht="18.75" customHeight="1">
      <c r="A145" s="126"/>
      <c r="B145" s="126"/>
      <c r="C145" s="112" t="s">
        <v>139</v>
      </c>
      <c r="D145" s="37" t="s">
        <v>32</v>
      </c>
      <c r="E145" s="114"/>
      <c r="F145" s="115"/>
      <c r="G145" s="10"/>
      <c r="H145" s="34" t="s">
        <v>105</v>
      </c>
      <c r="I145" s="56">
        <v>1000000</v>
      </c>
      <c r="J145" s="140"/>
      <c r="K145" s="48" t="s">
        <v>144</v>
      </c>
      <c r="L145" s="20"/>
    </row>
    <row r="146" spans="1:12" s="127" customFormat="1" ht="17.25" customHeight="1">
      <c r="A146" s="126"/>
      <c r="B146" s="65"/>
      <c r="C146" s="69"/>
      <c r="D146" s="128"/>
      <c r="E146" s="114"/>
      <c r="F146" s="115"/>
      <c r="G146" s="122"/>
      <c r="H146" s="34" t="s">
        <v>106</v>
      </c>
      <c r="I146" s="56">
        <v>1000000</v>
      </c>
      <c r="J146" s="140"/>
      <c r="K146" s="48" t="s">
        <v>196</v>
      </c>
      <c r="L146" s="20"/>
    </row>
    <row r="147" spans="1:12" s="127" customFormat="1" ht="17.25" customHeight="1">
      <c r="A147" s="126"/>
      <c r="B147" s="65"/>
      <c r="C147" s="117" t="s">
        <v>16</v>
      </c>
      <c r="D147" s="128"/>
      <c r="E147" s="114"/>
      <c r="F147" s="115"/>
      <c r="G147" s="122"/>
      <c r="H147" s="34" t="s">
        <v>107</v>
      </c>
      <c r="I147" s="56">
        <v>1000000</v>
      </c>
      <c r="J147" s="140"/>
      <c r="K147" s="48" t="s">
        <v>186</v>
      </c>
      <c r="L147" s="20"/>
    </row>
    <row r="148" spans="1:12" s="127" customFormat="1" ht="17.25" customHeight="1">
      <c r="A148" s="126"/>
      <c r="B148" s="65"/>
      <c r="C148" s="129"/>
      <c r="D148" s="130"/>
      <c r="E148" s="114"/>
      <c r="F148" s="115"/>
      <c r="G148" s="122"/>
      <c r="H148" s="34" t="s">
        <v>108</v>
      </c>
      <c r="I148" s="56">
        <v>3000000</v>
      </c>
      <c r="J148" s="140"/>
      <c r="K148" s="48"/>
      <c r="L148" s="20"/>
    </row>
    <row r="149" spans="1:12" s="127" customFormat="1" ht="17.25" customHeight="1">
      <c r="A149" s="126"/>
      <c r="B149" s="65"/>
      <c r="C149" s="112"/>
      <c r="D149" s="130"/>
      <c r="E149" s="114"/>
      <c r="F149" s="115"/>
      <c r="G149" s="10"/>
      <c r="H149" s="34" t="s">
        <v>109</v>
      </c>
      <c r="I149" s="56">
        <v>3000000</v>
      </c>
      <c r="J149" s="140"/>
      <c r="K149" s="48"/>
      <c r="L149" s="20"/>
    </row>
    <row r="150" spans="1:12" s="127" customFormat="1" ht="17.25" customHeight="1">
      <c r="A150" s="126"/>
      <c r="B150" s="65"/>
      <c r="C150" s="112"/>
      <c r="D150" s="131"/>
      <c r="E150" s="114"/>
      <c r="F150" s="115"/>
      <c r="G150" s="10"/>
      <c r="H150" s="34" t="s">
        <v>110</v>
      </c>
      <c r="I150" s="56">
        <v>5000000</v>
      </c>
      <c r="J150" s="140"/>
      <c r="K150" s="48"/>
      <c r="L150" s="20"/>
    </row>
    <row r="151" spans="1:12" s="127" customFormat="1" ht="17.25" customHeight="1">
      <c r="A151" s="126"/>
      <c r="B151" s="65"/>
      <c r="C151" s="130"/>
      <c r="D151" s="128"/>
      <c r="E151" s="114"/>
      <c r="F151" s="115"/>
      <c r="G151" s="10"/>
      <c r="H151" s="34" t="s">
        <v>111</v>
      </c>
      <c r="I151" s="56">
        <v>5000000</v>
      </c>
      <c r="J151" s="140"/>
      <c r="K151" s="48"/>
      <c r="L151" s="20"/>
    </row>
    <row r="152" spans="1:12" s="127" customFormat="1" ht="17.25" customHeight="1">
      <c r="A152" s="126"/>
      <c r="B152" s="65"/>
      <c r="C152" s="112"/>
      <c r="D152" s="128"/>
      <c r="E152" s="114"/>
      <c r="F152" s="115"/>
      <c r="G152" s="10"/>
      <c r="H152" s="34" t="s">
        <v>112</v>
      </c>
      <c r="I152" s="56">
        <v>6000000</v>
      </c>
      <c r="J152" s="140"/>
      <c r="K152" s="48"/>
      <c r="L152" s="20"/>
    </row>
    <row r="153" spans="1:12" s="127" customFormat="1" ht="17.25" customHeight="1">
      <c r="A153" s="126"/>
      <c r="B153" s="65"/>
      <c r="C153" s="112"/>
      <c r="D153" s="128"/>
      <c r="E153" s="114"/>
      <c r="F153" s="115"/>
      <c r="G153" s="10"/>
      <c r="H153" s="34" t="s">
        <v>73</v>
      </c>
      <c r="I153" s="56">
        <v>6000000</v>
      </c>
      <c r="J153" s="140"/>
      <c r="K153" s="48"/>
      <c r="L153" s="20"/>
    </row>
    <row r="154" spans="1:12" s="127" customFormat="1" ht="17.25" customHeight="1">
      <c r="A154" s="126"/>
      <c r="B154" s="65"/>
      <c r="C154" s="112"/>
      <c r="D154" s="128"/>
      <c r="E154" s="114"/>
      <c r="F154" s="115"/>
      <c r="G154" s="10"/>
      <c r="H154" s="34" t="s">
        <v>165</v>
      </c>
      <c r="I154" s="56">
        <v>8000000</v>
      </c>
      <c r="J154" s="140"/>
      <c r="K154" s="48"/>
      <c r="L154" s="20"/>
    </row>
    <row r="155" spans="1:12" s="127" customFormat="1" ht="17.25" customHeight="1">
      <c r="A155" s="126"/>
      <c r="B155" s="65"/>
      <c r="C155" s="112"/>
      <c r="D155" s="128"/>
      <c r="E155" s="114"/>
      <c r="F155" s="115"/>
      <c r="G155" s="10"/>
      <c r="H155" s="34" t="s">
        <v>149</v>
      </c>
      <c r="I155" s="56">
        <v>8000000</v>
      </c>
      <c r="J155" s="140"/>
      <c r="K155" s="48"/>
      <c r="L155" s="20"/>
    </row>
    <row r="156" spans="1:12" s="127" customFormat="1" ht="9.75" customHeight="1">
      <c r="A156" s="126"/>
      <c r="B156" s="66"/>
      <c r="C156" s="132"/>
      <c r="D156" s="133"/>
      <c r="E156" s="134"/>
      <c r="F156" s="135"/>
      <c r="G156" s="12"/>
      <c r="H156" s="35"/>
      <c r="I156" s="57"/>
      <c r="J156" s="141"/>
      <c r="K156" s="158"/>
      <c r="L156" s="20"/>
    </row>
    <row r="157" spans="1:12" s="79" customFormat="1" ht="24.75" customHeight="1">
      <c r="A157" s="62"/>
      <c r="B157" s="154" t="s">
        <v>174</v>
      </c>
      <c r="C157" s="149" t="s">
        <v>147</v>
      </c>
      <c r="D157" s="32" t="s">
        <v>68</v>
      </c>
      <c r="E157" s="160">
        <v>18314352</v>
      </c>
      <c r="F157" s="5">
        <v>16649411</v>
      </c>
      <c r="G157" s="6">
        <f>SUM(I157:I165)</f>
        <v>14984470</v>
      </c>
      <c r="H157" s="24" t="s">
        <v>23</v>
      </c>
      <c r="I157" s="55">
        <v>1664941</v>
      </c>
      <c r="J157" s="162" t="s">
        <v>111</v>
      </c>
      <c r="K157" s="165"/>
      <c r="L157" s="20"/>
    </row>
    <row r="158" spans="1:12" s="79" customFormat="1" ht="19.5" customHeight="1">
      <c r="A158" s="62"/>
      <c r="B158" s="73"/>
      <c r="C158" s="67" t="s">
        <v>138</v>
      </c>
      <c r="D158" s="15" t="s">
        <v>17</v>
      </c>
      <c r="E158" s="17"/>
      <c r="F158" s="4"/>
      <c r="G158" s="3"/>
      <c r="H158" s="24" t="s">
        <v>22</v>
      </c>
      <c r="I158" s="55">
        <v>1664941</v>
      </c>
      <c r="J158" s="27"/>
      <c r="K158" s="53"/>
      <c r="L158" s="20"/>
    </row>
    <row r="159" spans="1:12" s="79" customFormat="1" ht="25.5" customHeight="1">
      <c r="A159" s="62"/>
      <c r="B159" s="73"/>
      <c r="C159" s="67" t="s">
        <v>148</v>
      </c>
      <c r="D159" s="15" t="s">
        <v>32</v>
      </c>
      <c r="E159" s="17"/>
      <c r="F159" s="4"/>
      <c r="G159" s="3"/>
      <c r="H159" s="24" t="s">
        <v>105</v>
      </c>
      <c r="I159" s="55">
        <v>1664941</v>
      </c>
      <c r="J159" s="27"/>
      <c r="K159" s="53"/>
      <c r="L159" s="20"/>
    </row>
    <row r="160" spans="1:12" s="79" customFormat="1" ht="21" customHeight="1">
      <c r="A160" s="62"/>
      <c r="B160" s="155"/>
      <c r="C160" s="117" t="s">
        <v>16</v>
      </c>
      <c r="D160" s="80"/>
      <c r="E160" s="17"/>
      <c r="F160" s="4"/>
      <c r="G160" s="3"/>
      <c r="H160" s="24" t="s">
        <v>106</v>
      </c>
      <c r="I160" s="55">
        <v>1664941</v>
      </c>
      <c r="J160" s="27"/>
      <c r="K160" s="26" t="s">
        <v>63</v>
      </c>
      <c r="L160" s="20"/>
    </row>
    <row r="161" spans="1:12" s="79" customFormat="1" ht="18.75" customHeight="1">
      <c r="A161" s="62"/>
      <c r="B161" s="73"/>
      <c r="C161" s="80"/>
      <c r="D161" s="80"/>
      <c r="E161" s="17"/>
      <c r="F161" s="4"/>
      <c r="G161" s="3"/>
      <c r="H161" s="24" t="s">
        <v>107</v>
      </c>
      <c r="I161" s="55">
        <v>1664941</v>
      </c>
      <c r="J161" s="27"/>
      <c r="K161" s="54" t="s">
        <v>157</v>
      </c>
      <c r="L161" s="20"/>
    </row>
    <row r="162" spans="1:12" s="79" customFormat="1" ht="20.25" customHeight="1">
      <c r="A162" s="62"/>
      <c r="B162" s="73"/>
      <c r="C162" s="80"/>
      <c r="D162" s="72"/>
      <c r="E162" s="17"/>
      <c r="F162" s="4"/>
      <c r="G162" s="3"/>
      <c r="H162" s="24" t="s">
        <v>108</v>
      </c>
      <c r="I162" s="55">
        <v>1664941</v>
      </c>
      <c r="J162" s="27"/>
      <c r="K162" s="26" t="s">
        <v>146</v>
      </c>
      <c r="L162" s="20"/>
    </row>
    <row r="163" spans="1:12" s="79" customFormat="1" ht="20.25" customHeight="1">
      <c r="A163" s="62"/>
      <c r="B163" s="73"/>
      <c r="C163" s="67"/>
      <c r="D163" s="72"/>
      <c r="E163" s="17"/>
      <c r="F163" s="4"/>
      <c r="G163" s="3"/>
      <c r="H163" s="24" t="s">
        <v>109</v>
      </c>
      <c r="I163" s="55">
        <v>1664941</v>
      </c>
      <c r="J163" s="27"/>
      <c r="K163" s="26"/>
      <c r="L163" s="20"/>
    </row>
    <row r="164" spans="1:12" s="79" customFormat="1" ht="21" customHeight="1">
      <c r="A164" s="62"/>
      <c r="B164" s="73"/>
      <c r="C164" s="67"/>
      <c r="D164" s="72"/>
      <c r="E164" s="17"/>
      <c r="F164" s="4"/>
      <c r="G164" s="3"/>
      <c r="H164" s="24" t="s">
        <v>110</v>
      </c>
      <c r="I164" s="55">
        <v>1664941</v>
      </c>
      <c r="J164" s="27"/>
      <c r="K164" s="26"/>
      <c r="L164" s="20"/>
    </row>
    <row r="165" spans="1:12" s="79" customFormat="1" ht="21" customHeight="1">
      <c r="A165" s="62"/>
      <c r="B165" s="73"/>
      <c r="C165" s="67"/>
      <c r="D165" s="72"/>
      <c r="E165" s="17"/>
      <c r="F165" s="4"/>
      <c r="G165" s="3"/>
      <c r="H165" s="24" t="s">
        <v>111</v>
      </c>
      <c r="I165" s="55">
        <v>1664942</v>
      </c>
      <c r="J165" s="27"/>
      <c r="K165" s="26"/>
      <c r="L165" s="20"/>
    </row>
    <row r="166" spans="1:12" s="79" customFormat="1" ht="9.75" customHeight="1">
      <c r="A166" s="62"/>
      <c r="B166" s="156"/>
      <c r="C166" s="71"/>
      <c r="D166" s="148"/>
      <c r="E166" s="22"/>
      <c r="F166" s="14"/>
      <c r="G166" s="8"/>
      <c r="H166" s="45"/>
      <c r="I166" s="23"/>
      <c r="J166" s="185"/>
      <c r="K166" s="51"/>
      <c r="L166" s="20"/>
    </row>
    <row r="167" spans="1:12" s="79" customFormat="1" ht="21" customHeight="1">
      <c r="A167" s="62"/>
      <c r="B167" s="154" t="s">
        <v>175</v>
      </c>
      <c r="C167" s="162" t="s">
        <v>26</v>
      </c>
      <c r="D167" s="161" t="s">
        <v>140</v>
      </c>
      <c r="E167" s="145">
        <v>23558542</v>
      </c>
      <c r="F167" s="145">
        <v>19820993</v>
      </c>
      <c r="G167" s="6">
        <f>19820993+1580013</f>
        <v>21401006</v>
      </c>
      <c r="H167" s="33" t="s">
        <v>22</v>
      </c>
      <c r="I167" s="142">
        <v>1963212</v>
      </c>
      <c r="J167" s="144" t="s">
        <v>149</v>
      </c>
      <c r="K167" s="52" t="s">
        <v>24</v>
      </c>
      <c r="L167" s="20"/>
    </row>
    <row r="168" spans="1:12" s="79" customFormat="1" ht="18.75" customHeight="1">
      <c r="A168" s="62"/>
      <c r="B168" s="73"/>
      <c r="C168" s="30" t="s">
        <v>15</v>
      </c>
      <c r="D168" s="49" t="s">
        <v>162</v>
      </c>
      <c r="E168" s="7"/>
      <c r="F168" s="7"/>
      <c r="G168" s="3"/>
      <c r="H168" s="24" t="s">
        <v>105</v>
      </c>
      <c r="I168" s="55">
        <v>1963212</v>
      </c>
      <c r="J168" s="27"/>
      <c r="K168" s="26" t="s">
        <v>150</v>
      </c>
      <c r="L168" s="20"/>
    </row>
    <row r="169" spans="1:12" s="79" customFormat="1" ht="18.75" customHeight="1">
      <c r="A169" s="62"/>
      <c r="B169" s="73"/>
      <c r="C169" s="30" t="s">
        <v>27</v>
      </c>
      <c r="D169" s="49" t="s">
        <v>141</v>
      </c>
      <c r="E169" s="7"/>
      <c r="F169" s="7"/>
      <c r="G169" s="3"/>
      <c r="H169" s="24" t="s">
        <v>106</v>
      </c>
      <c r="I169" s="55">
        <v>1963212</v>
      </c>
      <c r="J169" s="27"/>
      <c r="K169" s="26" t="s">
        <v>151</v>
      </c>
      <c r="L169" s="20"/>
    </row>
    <row r="170" spans="1:12" s="79" customFormat="1" ht="18.75" customHeight="1">
      <c r="A170" s="62"/>
      <c r="B170" s="73"/>
      <c r="C170" s="30" t="s">
        <v>29</v>
      </c>
      <c r="D170" s="49" t="s">
        <v>142</v>
      </c>
      <c r="E170" s="7"/>
      <c r="F170" s="7"/>
      <c r="G170" s="3"/>
      <c r="H170" s="24" t="s">
        <v>107</v>
      </c>
      <c r="I170" s="55">
        <v>1963212</v>
      </c>
      <c r="J170" s="27"/>
      <c r="K170" s="26" t="s">
        <v>152</v>
      </c>
      <c r="L170" s="20"/>
    </row>
    <row r="171" spans="1:12" s="79" customFormat="1" ht="23.25" customHeight="1">
      <c r="A171" s="62"/>
      <c r="B171" s="155"/>
      <c r="C171" s="30" t="s">
        <v>30</v>
      </c>
      <c r="D171" s="49" t="s">
        <v>143</v>
      </c>
      <c r="E171" s="7"/>
      <c r="F171" s="7"/>
      <c r="G171" s="3"/>
      <c r="H171" s="24" t="s">
        <v>108</v>
      </c>
      <c r="I171" s="55">
        <v>1963212</v>
      </c>
      <c r="J171" s="27"/>
      <c r="K171" s="26"/>
      <c r="L171" s="20"/>
    </row>
    <row r="172" spans="1:12" s="79" customFormat="1" ht="18.75" customHeight="1">
      <c r="A172" s="62"/>
      <c r="B172" s="73"/>
      <c r="C172" s="30" t="s">
        <v>117</v>
      </c>
      <c r="D172" s="81"/>
      <c r="E172" s="7"/>
      <c r="F172" s="7"/>
      <c r="G172" s="3"/>
      <c r="H172" s="24" t="s">
        <v>109</v>
      </c>
      <c r="I172" s="55">
        <v>1963212</v>
      </c>
      <c r="J172" s="27"/>
      <c r="K172" s="26"/>
      <c r="L172" s="20"/>
    </row>
    <row r="173" spans="1:12" s="79" customFormat="1" ht="20.25" customHeight="1">
      <c r="A173" s="62"/>
      <c r="B173" s="73"/>
      <c r="C173" s="163" t="s">
        <v>181</v>
      </c>
      <c r="D173" s="81"/>
      <c r="E173" s="7"/>
      <c r="F173" s="7"/>
      <c r="G173" s="3"/>
      <c r="H173" s="24" t="s">
        <v>110</v>
      </c>
      <c r="I173" s="55">
        <v>1963212</v>
      </c>
      <c r="J173" s="27"/>
      <c r="K173" s="26"/>
      <c r="L173" s="20"/>
    </row>
    <row r="174" spans="1:12" s="79" customFormat="1" ht="19.5" customHeight="1">
      <c r="A174" s="62"/>
      <c r="B174" s="73"/>
      <c r="C174" s="118" t="s">
        <v>180</v>
      </c>
      <c r="D174" s="49"/>
      <c r="E174" s="7"/>
      <c r="F174" s="7"/>
      <c r="G174" s="3"/>
      <c r="H174" s="24" t="s">
        <v>111</v>
      </c>
      <c r="I174" s="55">
        <v>1963212</v>
      </c>
      <c r="J174" s="27"/>
      <c r="K174" s="26"/>
      <c r="L174" s="20"/>
    </row>
    <row r="175" spans="1:12" s="79" customFormat="1" ht="18" customHeight="1">
      <c r="A175" s="62"/>
      <c r="B175" s="73"/>
      <c r="C175" s="118" t="s">
        <v>160</v>
      </c>
      <c r="D175" s="49"/>
      <c r="E175" s="7"/>
      <c r="F175" s="7"/>
      <c r="G175" s="3"/>
      <c r="H175" s="24" t="s">
        <v>112</v>
      </c>
      <c r="I175" s="55">
        <v>1963212</v>
      </c>
      <c r="J175" s="27"/>
      <c r="K175" s="26"/>
      <c r="L175" s="20"/>
    </row>
    <row r="176" spans="1:12" s="79" customFormat="1" ht="18.75" customHeight="1">
      <c r="A176" s="62"/>
      <c r="B176" s="73"/>
      <c r="C176" s="74"/>
      <c r="D176" s="49"/>
      <c r="E176" s="7"/>
      <c r="F176" s="7"/>
      <c r="G176" s="3"/>
      <c r="H176" s="24" t="s">
        <v>73</v>
      </c>
      <c r="I176" s="55">
        <v>1963212</v>
      </c>
      <c r="J176" s="27"/>
      <c r="K176" s="26"/>
      <c r="L176" s="20"/>
    </row>
    <row r="177" spans="1:12" s="79" customFormat="1" ht="18.75" customHeight="1">
      <c r="A177" s="62"/>
      <c r="B177" s="73"/>
      <c r="C177" s="74"/>
      <c r="D177" s="49"/>
      <c r="E177" s="7"/>
      <c r="F177" s="7"/>
      <c r="G177" s="3"/>
      <c r="H177" s="24" t="s">
        <v>165</v>
      </c>
      <c r="I177" s="55">
        <v>1963212</v>
      </c>
      <c r="J177" s="27"/>
      <c r="K177" s="26"/>
      <c r="L177" s="20"/>
    </row>
    <row r="178" spans="1:12" s="79" customFormat="1" ht="18.75" customHeight="1">
      <c r="A178" s="62"/>
      <c r="B178" s="73"/>
      <c r="C178" s="74"/>
      <c r="D178" s="49"/>
      <c r="E178" s="7"/>
      <c r="F178" s="7"/>
      <c r="G178" s="3"/>
      <c r="H178" s="24" t="s">
        <v>149</v>
      </c>
      <c r="I178" s="55">
        <v>1963210</v>
      </c>
      <c r="J178" s="27"/>
      <c r="K178" s="26"/>
      <c r="L178" s="20"/>
    </row>
    <row r="179" spans="1:12" s="79" customFormat="1" ht="15" customHeight="1" hidden="1">
      <c r="A179" s="62"/>
      <c r="B179" s="73"/>
      <c r="C179" s="74"/>
      <c r="D179" s="49"/>
      <c r="E179" s="7"/>
      <c r="F179" s="7"/>
      <c r="G179" s="3"/>
      <c r="H179" s="24"/>
      <c r="I179" s="55"/>
      <c r="J179" s="139"/>
      <c r="K179" s="26"/>
      <c r="L179" s="20"/>
    </row>
    <row r="180" spans="1:12" s="79" customFormat="1" ht="1.5" customHeight="1" hidden="1">
      <c r="A180" s="62"/>
      <c r="B180" s="156"/>
      <c r="C180" s="164"/>
      <c r="D180" s="50"/>
      <c r="E180" s="13"/>
      <c r="F180" s="7"/>
      <c r="G180" s="3"/>
      <c r="H180" s="24"/>
      <c r="I180" s="55"/>
      <c r="J180" s="139"/>
      <c r="K180" s="26"/>
      <c r="L180" s="20"/>
    </row>
    <row r="181" spans="1:12" s="79" customFormat="1" ht="11.25" customHeight="1">
      <c r="A181" s="62"/>
      <c r="B181" s="156"/>
      <c r="C181" s="164"/>
      <c r="D181" s="50"/>
      <c r="E181" s="13"/>
      <c r="F181" s="13"/>
      <c r="G181" s="8"/>
      <c r="H181" s="45"/>
      <c r="I181" s="23"/>
      <c r="J181" s="47"/>
      <c r="K181" s="51"/>
      <c r="L181" s="20"/>
    </row>
    <row r="182" spans="2:12" s="79" customFormat="1" ht="18.75" customHeight="1">
      <c r="B182" s="154"/>
      <c r="C182" s="175"/>
      <c r="D182" s="179"/>
      <c r="E182" s="5"/>
      <c r="F182" s="5"/>
      <c r="G182" s="6"/>
      <c r="H182" s="33"/>
      <c r="I182" s="142"/>
      <c r="J182" s="257"/>
      <c r="K182" s="52"/>
      <c r="L182" s="20"/>
    </row>
    <row r="183" spans="1:12" s="79" customFormat="1" ht="24.75" customHeight="1">
      <c r="A183" s="171"/>
      <c r="B183" s="73" t="s">
        <v>176</v>
      </c>
      <c r="C183" s="24" t="s">
        <v>26</v>
      </c>
      <c r="D183" s="180" t="s">
        <v>140</v>
      </c>
      <c r="E183" s="4">
        <v>39264384</v>
      </c>
      <c r="F183" s="4">
        <v>6960840</v>
      </c>
      <c r="G183" s="3">
        <f>6960840+6761512+324338+536199+522553+613953+1672557.42</f>
        <v>17391952.42</v>
      </c>
      <c r="H183" s="24" t="s">
        <v>106</v>
      </c>
      <c r="I183" s="55">
        <v>3926438.4</v>
      </c>
      <c r="J183" s="31" t="s">
        <v>149</v>
      </c>
      <c r="K183" s="26" t="s">
        <v>24</v>
      </c>
      <c r="L183" s="20"/>
    </row>
    <row r="184" spans="1:12" s="79" customFormat="1" ht="21" customHeight="1">
      <c r="A184" s="171"/>
      <c r="B184" s="73"/>
      <c r="C184" s="24" t="s">
        <v>15</v>
      </c>
      <c r="D184" s="180" t="s">
        <v>162</v>
      </c>
      <c r="E184" s="4"/>
      <c r="F184" s="4"/>
      <c r="G184" s="3"/>
      <c r="H184" s="24" t="s">
        <v>107</v>
      </c>
      <c r="I184" s="55">
        <v>3926438.4</v>
      </c>
      <c r="J184" s="139"/>
      <c r="K184" s="26" t="s">
        <v>150</v>
      </c>
      <c r="L184" s="20"/>
    </row>
    <row r="185" spans="1:12" s="79" customFormat="1" ht="21" customHeight="1">
      <c r="A185" s="159"/>
      <c r="B185" s="73"/>
      <c r="C185" s="24" t="s">
        <v>27</v>
      </c>
      <c r="D185" s="180" t="s">
        <v>141</v>
      </c>
      <c r="E185" s="4"/>
      <c r="F185" s="4"/>
      <c r="G185" s="3"/>
      <c r="H185" s="24" t="s">
        <v>108</v>
      </c>
      <c r="I185" s="55">
        <v>3926438.4</v>
      </c>
      <c r="J185" s="139"/>
      <c r="K185" s="26" t="s">
        <v>153</v>
      </c>
      <c r="L185" s="20"/>
    </row>
    <row r="186" spans="1:12" s="79" customFormat="1" ht="18" customHeight="1">
      <c r="A186" s="159"/>
      <c r="B186" s="73"/>
      <c r="C186" s="24" t="s">
        <v>29</v>
      </c>
      <c r="D186" s="180" t="s">
        <v>142</v>
      </c>
      <c r="E186" s="4"/>
      <c r="F186" s="4"/>
      <c r="G186" s="3"/>
      <c r="H186" s="24" t="s">
        <v>109</v>
      </c>
      <c r="I186" s="55">
        <v>3926438.4</v>
      </c>
      <c r="J186" s="139"/>
      <c r="K186" s="26" t="s">
        <v>152</v>
      </c>
      <c r="L186" s="20"/>
    </row>
    <row r="187" spans="1:12" s="79" customFormat="1" ht="21" customHeight="1">
      <c r="A187" s="159"/>
      <c r="B187" s="155"/>
      <c r="C187" s="24" t="s">
        <v>30</v>
      </c>
      <c r="D187" s="180" t="s">
        <v>143</v>
      </c>
      <c r="E187" s="4"/>
      <c r="F187" s="4"/>
      <c r="G187" s="3"/>
      <c r="H187" s="24" t="s">
        <v>110</v>
      </c>
      <c r="I187" s="55">
        <v>3926438.4</v>
      </c>
      <c r="J187" s="139"/>
      <c r="K187" s="26"/>
      <c r="L187" s="20"/>
    </row>
    <row r="188" spans="1:12" s="79" customFormat="1" ht="21" customHeight="1">
      <c r="A188" s="159"/>
      <c r="B188" s="155"/>
      <c r="C188" s="24" t="s">
        <v>117</v>
      </c>
      <c r="D188" s="159"/>
      <c r="E188" s="4"/>
      <c r="F188" s="4"/>
      <c r="G188" s="3"/>
      <c r="H188" s="24" t="s">
        <v>111</v>
      </c>
      <c r="I188" s="55">
        <v>3926438.4</v>
      </c>
      <c r="J188" s="139"/>
      <c r="K188" s="26"/>
      <c r="L188" s="20"/>
    </row>
    <row r="189" spans="1:12" s="79" customFormat="1" ht="23.25" customHeight="1">
      <c r="A189" s="159"/>
      <c r="B189" s="73"/>
      <c r="C189" s="176" t="s">
        <v>181</v>
      </c>
      <c r="D189" s="159"/>
      <c r="E189" s="4"/>
      <c r="F189" s="4"/>
      <c r="G189" s="3"/>
      <c r="H189" s="24" t="s">
        <v>112</v>
      </c>
      <c r="I189" s="55">
        <v>3926438.4</v>
      </c>
      <c r="J189" s="139"/>
      <c r="K189" s="26"/>
      <c r="L189" s="20"/>
    </row>
    <row r="190" spans="1:12" s="79" customFormat="1" ht="25.5" customHeight="1">
      <c r="A190" s="159"/>
      <c r="B190" s="73"/>
      <c r="C190" s="177" t="s">
        <v>180</v>
      </c>
      <c r="D190" s="180"/>
      <c r="E190" s="4"/>
      <c r="F190" s="4"/>
      <c r="G190" s="3"/>
      <c r="H190" s="24" t="s">
        <v>73</v>
      </c>
      <c r="I190" s="55">
        <v>3926438.4</v>
      </c>
      <c r="J190" s="139"/>
      <c r="K190" s="26"/>
      <c r="L190" s="20"/>
    </row>
    <row r="191" spans="1:12" s="79" customFormat="1" ht="19.5" customHeight="1">
      <c r="A191" s="159"/>
      <c r="B191" s="73"/>
      <c r="C191" s="177" t="s">
        <v>160</v>
      </c>
      <c r="D191" s="180"/>
      <c r="E191" s="4"/>
      <c r="F191" s="4"/>
      <c r="G191" s="3"/>
      <c r="H191" s="24" t="s">
        <v>165</v>
      </c>
      <c r="I191" s="55">
        <v>3926438.4</v>
      </c>
      <c r="J191" s="139"/>
      <c r="K191" s="26"/>
      <c r="L191" s="20"/>
    </row>
    <row r="192" spans="1:12" s="79" customFormat="1" ht="19.5" customHeight="1">
      <c r="A192" s="159"/>
      <c r="B192" s="73"/>
      <c r="C192" s="178"/>
      <c r="D192" s="180"/>
      <c r="E192" s="4"/>
      <c r="F192" s="4"/>
      <c r="G192" s="3"/>
      <c r="H192" s="24" t="s">
        <v>149</v>
      </c>
      <c r="I192" s="55">
        <v>3926438.4</v>
      </c>
      <c r="J192" s="139"/>
      <c r="K192" s="26"/>
      <c r="L192" s="20"/>
    </row>
    <row r="193" spans="1:12" s="79" customFormat="1" ht="20.25" customHeight="1" hidden="1">
      <c r="A193" s="159"/>
      <c r="B193" s="73"/>
      <c r="C193" s="178"/>
      <c r="D193" s="180"/>
      <c r="E193" s="4"/>
      <c r="F193" s="4"/>
      <c r="G193" s="3"/>
      <c r="H193" s="24"/>
      <c r="I193" s="55"/>
      <c r="J193" s="139"/>
      <c r="K193" s="26"/>
      <c r="L193" s="20"/>
    </row>
    <row r="194" spans="1:12" s="79" customFormat="1" ht="18" customHeight="1" hidden="1">
      <c r="A194" s="93"/>
      <c r="B194" s="73"/>
      <c r="C194" s="178"/>
      <c r="D194" s="180"/>
      <c r="E194" s="4"/>
      <c r="F194" s="7"/>
      <c r="G194" s="3"/>
      <c r="H194" s="24"/>
      <c r="I194" s="55"/>
      <c r="J194" s="27"/>
      <c r="K194" s="26"/>
      <c r="L194" s="20"/>
    </row>
    <row r="195" spans="2:12" s="79" customFormat="1" ht="11.25" customHeight="1">
      <c r="B195" s="156"/>
      <c r="C195" s="71"/>
      <c r="D195" s="148"/>
      <c r="E195" s="22"/>
      <c r="F195" s="14"/>
      <c r="G195" s="8"/>
      <c r="H195" s="45"/>
      <c r="I195" s="23"/>
      <c r="J195" s="47"/>
      <c r="K195" s="51"/>
      <c r="L195" s="20"/>
    </row>
    <row r="196" spans="1:12" s="79" customFormat="1" ht="31.5" customHeight="1">
      <c r="A196" s="62"/>
      <c r="B196" s="73" t="s">
        <v>187</v>
      </c>
      <c r="C196" s="67" t="s">
        <v>134</v>
      </c>
      <c r="D196" s="262" t="s">
        <v>161</v>
      </c>
      <c r="E196" s="17">
        <v>44966188</v>
      </c>
      <c r="F196" s="4">
        <v>374154</v>
      </c>
      <c r="G196" s="3">
        <f>374154+11985115+5000000+2000000+400000+1918611+518529+1112052+682266.01</f>
        <v>23990727.01</v>
      </c>
      <c r="H196" s="24" t="s">
        <v>22</v>
      </c>
      <c r="I196" s="55">
        <v>3747183</v>
      </c>
      <c r="J196" s="31" t="s">
        <v>149</v>
      </c>
      <c r="K196" s="26" t="s">
        <v>154</v>
      </c>
      <c r="L196" s="20"/>
    </row>
    <row r="197" spans="1:12" s="79" customFormat="1" ht="21" customHeight="1">
      <c r="A197" s="62"/>
      <c r="B197" s="73"/>
      <c r="C197" s="67" t="s">
        <v>135</v>
      </c>
      <c r="D197" s="49" t="s">
        <v>162</v>
      </c>
      <c r="E197" s="17"/>
      <c r="F197" s="4"/>
      <c r="G197" s="3"/>
      <c r="H197" s="24" t="s">
        <v>105</v>
      </c>
      <c r="I197" s="55">
        <v>3747183</v>
      </c>
      <c r="J197" s="27"/>
      <c r="K197" s="279">
        <v>321020262900009</v>
      </c>
      <c r="L197" s="20"/>
    </row>
    <row r="198" spans="1:12" s="79" customFormat="1" ht="15" customHeight="1">
      <c r="A198" s="62"/>
      <c r="B198" s="73"/>
      <c r="C198" s="67" t="s">
        <v>136</v>
      </c>
      <c r="D198" s="49" t="s">
        <v>141</v>
      </c>
      <c r="E198" s="17"/>
      <c r="F198" s="4"/>
      <c r="G198" s="3"/>
      <c r="H198" s="24" t="s">
        <v>106</v>
      </c>
      <c r="I198" s="55">
        <v>3747183</v>
      </c>
      <c r="J198" s="27"/>
      <c r="K198" s="279">
        <v>969600380543</v>
      </c>
      <c r="L198" s="20"/>
    </row>
    <row r="199" spans="1:12" s="79" customFormat="1" ht="15" customHeight="1">
      <c r="A199" s="62"/>
      <c r="B199" s="155"/>
      <c r="C199" s="67" t="s">
        <v>119</v>
      </c>
      <c r="D199" s="49" t="s">
        <v>163</v>
      </c>
      <c r="E199" s="17"/>
      <c r="F199" s="4"/>
      <c r="G199" s="3"/>
      <c r="H199" s="24" t="s">
        <v>107</v>
      </c>
      <c r="I199" s="55">
        <v>3747183</v>
      </c>
      <c r="J199" s="27"/>
      <c r="K199" s="26" t="s">
        <v>146</v>
      </c>
      <c r="L199" s="20"/>
    </row>
    <row r="200" spans="1:12" s="79" customFormat="1" ht="15" customHeight="1">
      <c r="A200" s="62"/>
      <c r="B200" s="155"/>
      <c r="D200" s="72" t="s">
        <v>164</v>
      </c>
      <c r="E200" s="17"/>
      <c r="F200" s="4"/>
      <c r="G200" s="3"/>
      <c r="H200" s="24" t="s">
        <v>108</v>
      </c>
      <c r="I200" s="55">
        <v>3747183</v>
      </c>
      <c r="J200" s="27"/>
      <c r="K200" s="26"/>
      <c r="L200" s="20"/>
    </row>
    <row r="201" spans="1:12" s="79" customFormat="1" ht="15" customHeight="1">
      <c r="A201" s="62"/>
      <c r="B201" s="73"/>
      <c r="D201" s="80"/>
      <c r="E201" s="17"/>
      <c r="F201" s="4"/>
      <c r="G201" s="3"/>
      <c r="H201" s="24" t="s">
        <v>109</v>
      </c>
      <c r="I201" s="55">
        <v>3747183</v>
      </c>
      <c r="J201" s="27"/>
      <c r="K201" s="26"/>
      <c r="L201" s="20"/>
    </row>
    <row r="202" spans="1:12" s="79" customFormat="1" ht="15" customHeight="1">
      <c r="A202" s="62"/>
      <c r="B202" s="73"/>
      <c r="C202" s="218" t="s">
        <v>262</v>
      </c>
      <c r="D202" s="80"/>
      <c r="E202" s="17"/>
      <c r="F202" s="4"/>
      <c r="G202" s="3"/>
      <c r="H202" s="24" t="s">
        <v>110</v>
      </c>
      <c r="I202" s="55">
        <v>3747183</v>
      </c>
      <c r="J202" s="27"/>
      <c r="K202" s="26"/>
      <c r="L202" s="20"/>
    </row>
    <row r="203" spans="1:12" s="79" customFormat="1" ht="15" customHeight="1">
      <c r="A203" s="62"/>
      <c r="B203" s="73"/>
      <c r="C203" s="67"/>
      <c r="D203" s="49"/>
      <c r="E203" s="17"/>
      <c r="F203" s="4"/>
      <c r="G203" s="3"/>
      <c r="H203" s="24" t="s">
        <v>111</v>
      </c>
      <c r="I203" s="55">
        <v>3747183</v>
      </c>
      <c r="J203" s="27"/>
      <c r="K203" s="26"/>
      <c r="L203" s="20"/>
    </row>
    <row r="204" spans="1:12" s="79" customFormat="1" ht="15" customHeight="1">
      <c r="A204" s="62"/>
      <c r="B204" s="73"/>
      <c r="C204" s="119" t="s">
        <v>180</v>
      </c>
      <c r="D204" s="49"/>
      <c r="E204" s="17"/>
      <c r="F204" s="4"/>
      <c r="G204" s="3"/>
      <c r="H204" s="24" t="s">
        <v>112</v>
      </c>
      <c r="I204" s="55">
        <v>3747183</v>
      </c>
      <c r="J204" s="27"/>
      <c r="K204" s="26"/>
      <c r="L204" s="20"/>
    </row>
    <row r="205" spans="1:12" s="79" customFormat="1" ht="15" customHeight="1">
      <c r="A205" s="62"/>
      <c r="B205" s="73"/>
      <c r="C205" s="119" t="s">
        <v>160</v>
      </c>
      <c r="D205" s="49"/>
      <c r="E205" s="17"/>
      <c r="F205" s="4"/>
      <c r="G205" s="3"/>
      <c r="H205" s="24" t="s">
        <v>73</v>
      </c>
      <c r="I205" s="55">
        <v>3747183</v>
      </c>
      <c r="J205" s="27"/>
      <c r="K205" s="26"/>
      <c r="L205" s="20"/>
    </row>
    <row r="206" spans="1:12" s="31" customFormat="1" ht="15" customHeight="1">
      <c r="A206" s="83"/>
      <c r="B206" s="73"/>
      <c r="C206" s="218"/>
      <c r="D206" s="49"/>
      <c r="E206" s="17"/>
      <c r="F206" s="4"/>
      <c r="G206" s="3"/>
      <c r="H206" s="24" t="s">
        <v>165</v>
      </c>
      <c r="I206" s="55">
        <v>3747183</v>
      </c>
      <c r="J206" s="27"/>
      <c r="K206" s="26"/>
      <c r="L206" s="84"/>
    </row>
    <row r="207" spans="1:12" s="79" customFormat="1" ht="16.5" customHeight="1">
      <c r="A207" s="62"/>
      <c r="B207" s="73"/>
      <c r="C207" s="119"/>
      <c r="D207" s="49"/>
      <c r="E207" s="17"/>
      <c r="F207" s="4"/>
      <c r="G207" s="3"/>
      <c r="H207" s="24" t="s">
        <v>149</v>
      </c>
      <c r="I207" s="55">
        <v>3747175</v>
      </c>
      <c r="J207" s="27"/>
      <c r="K207" s="26"/>
      <c r="L207" s="20"/>
    </row>
    <row r="208" spans="1:12" s="193" customFormat="1" ht="16.5" customHeight="1" thickBot="1">
      <c r="A208" s="191"/>
      <c r="B208" s="156"/>
      <c r="C208" s="120"/>
      <c r="D208" s="50"/>
      <c r="E208" s="13"/>
      <c r="F208" s="13"/>
      <c r="G208" s="8"/>
      <c r="H208" s="45"/>
      <c r="I208" s="23"/>
      <c r="J208" s="185"/>
      <c r="K208" s="51"/>
      <c r="L208" s="192"/>
    </row>
    <row r="209" spans="1:12" s="79" customFormat="1" ht="31.5" customHeight="1">
      <c r="A209" s="62" t="s">
        <v>244</v>
      </c>
      <c r="B209" s="73" t="s">
        <v>197</v>
      </c>
      <c r="C209" s="67" t="s">
        <v>134</v>
      </c>
      <c r="D209" s="72" t="s">
        <v>258</v>
      </c>
      <c r="E209" s="17">
        <v>50000000</v>
      </c>
      <c r="F209" s="4">
        <v>0</v>
      </c>
      <c r="G209" s="265">
        <v>50000000</v>
      </c>
      <c r="H209" s="24" t="s">
        <v>106</v>
      </c>
      <c r="I209" s="55">
        <v>2000000</v>
      </c>
      <c r="J209" s="27" t="s">
        <v>224</v>
      </c>
      <c r="K209" s="26" t="s">
        <v>257</v>
      </c>
      <c r="L209" s="20"/>
    </row>
    <row r="210" spans="1:12" s="79" customFormat="1" ht="29.25" customHeight="1">
      <c r="A210" s="62"/>
      <c r="B210" s="73"/>
      <c r="C210" s="67" t="s">
        <v>135</v>
      </c>
      <c r="D210" s="259" t="s">
        <v>254</v>
      </c>
      <c r="E210" s="17"/>
      <c r="F210" s="4"/>
      <c r="G210" s="181"/>
      <c r="H210" s="24" t="s">
        <v>107</v>
      </c>
      <c r="I210" s="55">
        <v>3000000</v>
      </c>
      <c r="J210" s="27"/>
      <c r="K210" s="26" t="s">
        <v>255</v>
      </c>
      <c r="L210" s="20"/>
    </row>
    <row r="211" spans="1:12" s="79" customFormat="1" ht="19.5" customHeight="1">
      <c r="A211" s="62"/>
      <c r="B211" s="73"/>
      <c r="C211" s="67" t="s">
        <v>136</v>
      </c>
      <c r="D211" s="80"/>
      <c r="E211" s="17"/>
      <c r="F211" s="4"/>
      <c r="G211" s="250"/>
      <c r="H211" s="24" t="s">
        <v>108</v>
      </c>
      <c r="I211" s="55">
        <v>5000000</v>
      </c>
      <c r="J211" s="27"/>
      <c r="K211" s="26" t="s">
        <v>256</v>
      </c>
      <c r="L211" s="20"/>
    </row>
    <row r="212" spans="1:12" s="79" customFormat="1" ht="21.75" customHeight="1">
      <c r="A212" s="62"/>
      <c r="B212" s="73"/>
      <c r="C212" s="67" t="s">
        <v>119</v>
      </c>
      <c r="D212" s="80"/>
      <c r="E212" s="17"/>
      <c r="F212" s="4"/>
      <c r="G212" s="3"/>
      <c r="H212" s="24" t="s">
        <v>109</v>
      </c>
      <c r="I212" s="55">
        <v>5000000</v>
      </c>
      <c r="J212" s="27"/>
      <c r="K212" s="26"/>
      <c r="L212" s="20"/>
    </row>
    <row r="213" spans="1:12" s="79" customFormat="1" ht="18.75" customHeight="1">
      <c r="A213" s="62"/>
      <c r="B213" s="73"/>
      <c r="C213" s="67"/>
      <c r="D213" s="72"/>
      <c r="E213" s="17"/>
      <c r="F213" s="4"/>
      <c r="G213" s="3"/>
      <c r="H213" s="24" t="s">
        <v>110</v>
      </c>
      <c r="I213" s="55">
        <v>5000000</v>
      </c>
      <c r="J213" s="27"/>
      <c r="K213" s="26"/>
      <c r="L213" s="20"/>
    </row>
    <row r="214" spans="1:12" s="79" customFormat="1" ht="16.5" customHeight="1">
      <c r="A214" s="62"/>
      <c r="B214" s="73"/>
      <c r="C214" s="176" t="s">
        <v>249</v>
      </c>
      <c r="D214" s="72"/>
      <c r="E214" s="17"/>
      <c r="F214" s="4"/>
      <c r="G214" s="3"/>
      <c r="H214" s="24" t="s">
        <v>111</v>
      </c>
      <c r="I214" s="55">
        <v>5000000</v>
      </c>
      <c r="J214" s="27"/>
      <c r="K214" s="26"/>
      <c r="L214" s="20"/>
    </row>
    <row r="215" spans="1:12" s="79" customFormat="1" ht="16.5" customHeight="1">
      <c r="A215" s="62"/>
      <c r="B215" s="73"/>
      <c r="D215" s="72"/>
      <c r="E215" s="17"/>
      <c r="F215" s="4"/>
      <c r="G215" s="3"/>
      <c r="H215" s="24" t="s">
        <v>112</v>
      </c>
      <c r="I215" s="55">
        <v>5000000</v>
      </c>
      <c r="J215" s="27"/>
      <c r="K215" s="26"/>
      <c r="L215" s="20"/>
    </row>
    <row r="216" spans="1:12" s="79" customFormat="1" ht="16.5" customHeight="1">
      <c r="A216" s="62"/>
      <c r="B216" s="73"/>
      <c r="C216" s="178"/>
      <c r="D216" s="72"/>
      <c r="E216" s="17"/>
      <c r="F216" s="4"/>
      <c r="G216" s="3"/>
      <c r="H216" s="24" t="s">
        <v>73</v>
      </c>
      <c r="I216" s="55">
        <v>5000000</v>
      </c>
      <c r="J216" s="27"/>
      <c r="K216" s="26"/>
      <c r="L216" s="20"/>
    </row>
    <row r="217" spans="1:12" s="79" customFormat="1" ht="16.5" customHeight="1">
      <c r="A217" s="62"/>
      <c r="B217" s="73"/>
      <c r="C217" s="251"/>
      <c r="D217" s="72"/>
      <c r="E217" s="17"/>
      <c r="F217" s="4"/>
      <c r="G217" s="3"/>
      <c r="H217" s="24" t="s">
        <v>165</v>
      </c>
      <c r="I217" s="55">
        <v>5000000</v>
      </c>
      <c r="J217" s="27"/>
      <c r="K217" s="26"/>
      <c r="L217" s="20"/>
    </row>
    <row r="218" spans="1:12" s="79" customFormat="1" ht="16.5" customHeight="1">
      <c r="A218" s="62"/>
      <c r="B218" s="73"/>
      <c r="C218" s="178"/>
      <c r="D218" s="72"/>
      <c r="E218" s="17"/>
      <c r="F218" s="4"/>
      <c r="G218" s="3"/>
      <c r="H218" s="24" t="s">
        <v>149</v>
      </c>
      <c r="I218" s="55">
        <v>5000000</v>
      </c>
      <c r="J218" s="27"/>
      <c r="K218" s="26"/>
      <c r="L218" s="20"/>
    </row>
    <row r="219" spans="1:12" s="79" customFormat="1" ht="16.5" customHeight="1">
      <c r="A219" s="62"/>
      <c r="B219" s="73"/>
      <c r="C219" s="176"/>
      <c r="D219" s="72"/>
      <c r="E219" s="17"/>
      <c r="F219" s="4"/>
      <c r="G219" s="3"/>
      <c r="H219" s="24" t="s">
        <v>224</v>
      </c>
      <c r="I219" s="55">
        <v>5000000</v>
      </c>
      <c r="J219" s="27"/>
      <c r="K219" s="26"/>
      <c r="L219" s="20"/>
    </row>
    <row r="220" spans="1:12" s="201" customFormat="1" ht="10.5" customHeight="1" thickBot="1">
      <c r="A220" s="194"/>
      <c r="B220" s="156"/>
      <c r="C220" s="247"/>
      <c r="D220" s="148"/>
      <c r="E220" s="208"/>
      <c r="F220" s="14"/>
      <c r="G220" s="8"/>
      <c r="H220" s="45"/>
      <c r="I220" s="23"/>
      <c r="J220" s="185"/>
      <c r="K220" s="51"/>
      <c r="L220" s="200"/>
    </row>
    <row r="221" spans="1:12" s="79" customFormat="1" ht="30" customHeight="1">
      <c r="A221" s="62"/>
      <c r="B221" s="73" t="s">
        <v>222</v>
      </c>
      <c r="C221" s="67" t="s">
        <v>253</v>
      </c>
      <c r="D221" s="49" t="s">
        <v>258</v>
      </c>
      <c r="E221" s="17">
        <v>28000000</v>
      </c>
      <c r="F221" s="4">
        <v>0</v>
      </c>
      <c r="G221" s="3">
        <f>1100000+8000000+13900000+5000000</f>
        <v>28000000</v>
      </c>
      <c r="H221" s="24" t="s">
        <v>223</v>
      </c>
      <c r="I221" s="55">
        <v>500000</v>
      </c>
      <c r="J221" s="27" t="s">
        <v>224</v>
      </c>
      <c r="K221" s="26" t="s">
        <v>226</v>
      </c>
      <c r="L221" s="20"/>
    </row>
    <row r="222" spans="1:12" s="79" customFormat="1" ht="31.5" customHeight="1">
      <c r="A222" s="62"/>
      <c r="B222" s="73"/>
      <c r="C222" s="261" t="s">
        <v>252</v>
      </c>
      <c r="D222" s="260" t="s">
        <v>254</v>
      </c>
      <c r="E222" s="17"/>
      <c r="F222" s="4"/>
      <c r="G222" s="252"/>
      <c r="H222" s="24" t="s">
        <v>107</v>
      </c>
      <c r="I222" s="55">
        <v>1000000</v>
      </c>
      <c r="J222" s="27"/>
      <c r="K222" s="26"/>
      <c r="L222" s="20"/>
    </row>
    <row r="223" spans="1:12" s="79" customFormat="1" ht="18" customHeight="1">
      <c r="A223" s="62"/>
      <c r="B223" s="73"/>
      <c r="C223" s="117" t="s">
        <v>16</v>
      </c>
      <c r="D223" s="49"/>
      <c r="E223" s="17"/>
      <c r="F223" s="4"/>
      <c r="G223" s="3"/>
      <c r="H223" s="24" t="s">
        <v>108</v>
      </c>
      <c r="I223" s="55">
        <v>2500000</v>
      </c>
      <c r="J223" s="27"/>
      <c r="K223" s="26"/>
      <c r="L223" s="20"/>
    </row>
    <row r="224" spans="1:12" s="79" customFormat="1" ht="19.5" customHeight="1">
      <c r="A224" s="62"/>
      <c r="B224" s="73"/>
      <c r="C224" s="67"/>
      <c r="D224" s="49"/>
      <c r="E224" s="17"/>
      <c r="F224" s="4"/>
      <c r="G224" s="3"/>
      <c r="H224" s="24" t="s">
        <v>109</v>
      </c>
      <c r="I224" s="55">
        <v>3000000</v>
      </c>
      <c r="J224" s="27"/>
      <c r="K224" s="26"/>
      <c r="L224" s="20"/>
    </row>
    <row r="225" spans="1:12" s="79" customFormat="1" ht="14.25" customHeight="1">
      <c r="A225" s="62"/>
      <c r="B225" s="73"/>
      <c r="C225" s="67"/>
      <c r="D225" s="49"/>
      <c r="E225" s="17"/>
      <c r="F225" s="4"/>
      <c r="G225" s="3"/>
      <c r="H225" s="24" t="s">
        <v>110</v>
      </c>
      <c r="I225" s="55">
        <v>3000000</v>
      </c>
      <c r="J225" s="27"/>
      <c r="K225" s="26"/>
      <c r="L225" s="20"/>
    </row>
    <row r="226" spans="1:12" s="79" customFormat="1" ht="21" customHeight="1">
      <c r="A226" s="62"/>
      <c r="B226" s="73"/>
      <c r="C226" s="67"/>
      <c r="D226" s="49"/>
      <c r="E226" s="17"/>
      <c r="F226" s="4"/>
      <c r="G226" s="3"/>
      <c r="H226" s="24" t="s">
        <v>111</v>
      </c>
      <c r="I226" s="55">
        <v>3000000</v>
      </c>
      <c r="J226" s="27"/>
      <c r="K226" s="26"/>
      <c r="L226" s="20"/>
    </row>
    <row r="227" spans="1:12" s="79" customFormat="1" ht="21" customHeight="1">
      <c r="A227" s="62"/>
      <c r="B227" s="73"/>
      <c r="C227" s="117"/>
      <c r="D227" s="49"/>
      <c r="E227" s="17"/>
      <c r="F227" s="4"/>
      <c r="G227" s="3"/>
      <c r="H227" s="24" t="s">
        <v>112</v>
      </c>
      <c r="I227" s="55">
        <v>3000000</v>
      </c>
      <c r="J227" s="27"/>
      <c r="K227" s="26"/>
      <c r="L227" s="20"/>
    </row>
    <row r="228" spans="1:12" s="79" customFormat="1" ht="18.75" customHeight="1">
      <c r="A228" s="62"/>
      <c r="B228" s="73"/>
      <c r="C228" s="67"/>
      <c r="D228" s="49"/>
      <c r="E228" s="7"/>
      <c r="F228" s="4"/>
      <c r="G228" s="3"/>
      <c r="H228" s="24" t="s">
        <v>73</v>
      </c>
      <c r="I228" s="55">
        <v>3000000</v>
      </c>
      <c r="J228" s="25"/>
      <c r="K228" s="26"/>
      <c r="L228" s="20"/>
    </row>
    <row r="229" spans="1:12" s="79" customFormat="1" ht="21.75" customHeight="1">
      <c r="A229" s="62"/>
      <c r="B229" s="73"/>
      <c r="C229" s="67"/>
      <c r="D229" s="72"/>
      <c r="E229" s="17"/>
      <c r="F229" s="7"/>
      <c r="G229" s="2"/>
      <c r="H229" s="24" t="s">
        <v>165</v>
      </c>
      <c r="I229" s="55">
        <v>3000000</v>
      </c>
      <c r="J229" s="27"/>
      <c r="K229" s="26"/>
      <c r="L229" s="20"/>
    </row>
    <row r="230" spans="1:12" s="79" customFormat="1" ht="12.75" customHeight="1">
      <c r="A230" s="62"/>
      <c r="B230" s="73"/>
      <c r="C230" s="67"/>
      <c r="D230" s="49"/>
      <c r="E230" s="17"/>
      <c r="F230" s="4"/>
      <c r="G230" s="3"/>
      <c r="H230" s="24" t="s">
        <v>149</v>
      </c>
      <c r="I230" s="55">
        <v>3000000</v>
      </c>
      <c r="J230" s="27"/>
      <c r="K230" s="26"/>
      <c r="L230" s="20"/>
    </row>
    <row r="231" spans="1:12" s="79" customFormat="1" ht="20.25" customHeight="1">
      <c r="A231" s="62"/>
      <c r="B231" s="73"/>
      <c r="C231" s="67"/>
      <c r="D231" s="49"/>
      <c r="E231" s="17"/>
      <c r="F231" s="4"/>
      <c r="G231" s="3"/>
      <c r="H231" s="24" t="s">
        <v>224</v>
      </c>
      <c r="I231" s="55">
        <v>3000000</v>
      </c>
      <c r="J231" s="27"/>
      <c r="K231" s="26"/>
      <c r="L231" s="20"/>
    </row>
    <row r="232" spans="1:12" s="201" customFormat="1" ht="11.25" customHeight="1" thickBot="1">
      <c r="A232" s="194"/>
      <c r="B232" s="156"/>
      <c r="C232" s="71"/>
      <c r="D232" s="50"/>
      <c r="E232" s="208"/>
      <c r="F232" s="14"/>
      <c r="G232" s="8"/>
      <c r="H232" s="45"/>
      <c r="I232" s="23"/>
      <c r="J232" s="185"/>
      <c r="K232" s="51"/>
      <c r="L232" s="200"/>
    </row>
    <row r="233" spans="1:12" s="79" customFormat="1" ht="33" customHeight="1">
      <c r="A233" s="62"/>
      <c r="B233" s="73" t="s">
        <v>225</v>
      </c>
      <c r="C233" s="67" t="s">
        <v>137</v>
      </c>
      <c r="D233" s="49" t="s">
        <v>259</v>
      </c>
      <c r="E233" s="17" t="s">
        <v>227</v>
      </c>
      <c r="F233" s="4">
        <v>0</v>
      </c>
      <c r="G233" s="3">
        <f>60000000+26134000</f>
        <v>86134000</v>
      </c>
      <c r="H233" s="213" t="s">
        <v>228</v>
      </c>
      <c r="I233" s="55">
        <v>1000000</v>
      </c>
      <c r="J233" s="27"/>
      <c r="K233" s="26"/>
      <c r="L233" s="20"/>
    </row>
    <row r="234" spans="1:12" s="79" customFormat="1" ht="27.75" customHeight="1">
      <c r="A234" s="62"/>
      <c r="B234" s="73"/>
      <c r="C234" s="67" t="s">
        <v>136</v>
      </c>
      <c r="D234" s="49" t="s">
        <v>251</v>
      </c>
      <c r="E234" s="17"/>
      <c r="F234" s="4"/>
      <c r="G234" s="252"/>
      <c r="H234" s="213" t="s">
        <v>229</v>
      </c>
      <c r="I234" s="55">
        <v>1000000</v>
      </c>
      <c r="J234" s="27"/>
      <c r="K234" s="26" t="s">
        <v>247</v>
      </c>
      <c r="L234" s="20"/>
    </row>
    <row r="235" spans="1:12" s="79" customFormat="1" ht="24.75" customHeight="1">
      <c r="A235" s="62"/>
      <c r="B235" s="73"/>
      <c r="C235" s="67"/>
      <c r="D235" s="260" t="s">
        <v>202</v>
      </c>
      <c r="E235" s="17"/>
      <c r="F235" s="4"/>
      <c r="G235" s="3"/>
      <c r="H235" s="213" t="s">
        <v>230</v>
      </c>
      <c r="I235" s="55">
        <v>2000000</v>
      </c>
      <c r="J235" s="27"/>
      <c r="K235" s="26" t="s">
        <v>248</v>
      </c>
      <c r="L235" s="20"/>
    </row>
    <row r="236" spans="1:12" s="79" customFormat="1" ht="23.25" customHeight="1">
      <c r="A236" s="62"/>
      <c r="B236" s="73"/>
      <c r="C236" s="218" t="s">
        <v>246</v>
      </c>
      <c r="D236" s="49"/>
      <c r="E236" s="17"/>
      <c r="F236" s="4"/>
      <c r="G236" s="3"/>
      <c r="H236" s="213" t="s">
        <v>231</v>
      </c>
      <c r="I236" s="55">
        <v>2000000</v>
      </c>
      <c r="J236" s="27"/>
      <c r="K236" s="26"/>
      <c r="L236" s="20"/>
    </row>
    <row r="237" spans="1:12" s="79" customFormat="1" ht="24" customHeight="1">
      <c r="A237" s="62"/>
      <c r="B237" s="73"/>
      <c r="C237" s="67"/>
      <c r="D237" s="49"/>
      <c r="E237" s="17"/>
      <c r="F237" s="4"/>
      <c r="G237" s="3"/>
      <c r="H237" s="213" t="s">
        <v>232</v>
      </c>
      <c r="I237" s="55">
        <v>5000000</v>
      </c>
      <c r="J237" s="27"/>
      <c r="K237" s="26"/>
      <c r="L237" s="20"/>
    </row>
    <row r="238" spans="1:12" s="79" customFormat="1" ht="24.75" customHeight="1">
      <c r="A238" s="62"/>
      <c r="B238" s="73"/>
      <c r="C238" s="67"/>
      <c r="D238" s="49"/>
      <c r="E238" s="17"/>
      <c r="F238" s="4"/>
      <c r="G238" s="3"/>
      <c r="H238" s="213" t="s">
        <v>233</v>
      </c>
      <c r="I238" s="55">
        <v>5000000</v>
      </c>
      <c r="J238" s="27"/>
      <c r="K238" s="26"/>
      <c r="L238" s="20"/>
    </row>
    <row r="239" spans="1:12" s="79" customFormat="1" ht="24" customHeight="1">
      <c r="A239" s="62"/>
      <c r="B239" s="73"/>
      <c r="C239" s="67"/>
      <c r="D239" s="49"/>
      <c r="E239" s="17"/>
      <c r="F239" s="4"/>
      <c r="G239" s="3"/>
      <c r="H239" s="213" t="s">
        <v>234</v>
      </c>
      <c r="I239" s="55">
        <v>7000000</v>
      </c>
      <c r="J239" s="27"/>
      <c r="K239" s="26"/>
      <c r="L239" s="20"/>
    </row>
    <row r="240" spans="1:12" s="79" customFormat="1" ht="24" customHeight="1">
      <c r="A240" s="62"/>
      <c r="B240" s="73"/>
      <c r="C240" s="67"/>
      <c r="D240" s="49"/>
      <c r="E240" s="17"/>
      <c r="F240" s="4"/>
      <c r="G240" s="3"/>
      <c r="H240" s="213" t="s">
        <v>235</v>
      </c>
      <c r="I240" s="55">
        <v>7000000</v>
      </c>
      <c r="J240" s="27"/>
      <c r="K240" s="26"/>
      <c r="L240" s="20"/>
    </row>
    <row r="241" spans="1:12" s="79" customFormat="1" ht="24" customHeight="1">
      <c r="A241" s="62"/>
      <c r="B241" s="73"/>
      <c r="C241" s="67"/>
      <c r="D241" s="49"/>
      <c r="E241" s="17"/>
      <c r="F241" s="4"/>
      <c r="G241" s="3"/>
      <c r="H241" s="213" t="s">
        <v>236</v>
      </c>
      <c r="I241" s="55">
        <v>10000000</v>
      </c>
      <c r="J241" s="27"/>
      <c r="K241" s="26"/>
      <c r="L241" s="20"/>
    </row>
    <row r="242" spans="1:12" s="79" customFormat="1" ht="24" customHeight="1">
      <c r="A242" s="62"/>
      <c r="B242" s="73"/>
      <c r="C242" s="67"/>
      <c r="D242" s="49"/>
      <c r="E242" s="17"/>
      <c r="F242" s="4"/>
      <c r="G242" s="3"/>
      <c r="H242" s="213" t="s">
        <v>238</v>
      </c>
      <c r="I242" s="55">
        <v>10000000</v>
      </c>
      <c r="J242" s="27"/>
      <c r="K242" s="26"/>
      <c r="L242" s="20"/>
    </row>
    <row r="243" spans="1:12" s="79" customFormat="1" ht="24" customHeight="1">
      <c r="A243" s="62"/>
      <c r="B243" s="73"/>
      <c r="C243" s="67"/>
      <c r="D243" s="49"/>
      <c r="E243" s="17"/>
      <c r="F243" s="4"/>
      <c r="G243" s="3"/>
      <c r="H243" s="213" t="s">
        <v>239</v>
      </c>
      <c r="I243" s="55">
        <v>12000000</v>
      </c>
      <c r="J243" s="27"/>
      <c r="K243" s="26"/>
      <c r="L243" s="20"/>
    </row>
    <row r="244" spans="1:12" s="79" customFormat="1" ht="24" customHeight="1">
      <c r="A244" s="62"/>
      <c r="B244" s="73"/>
      <c r="C244" s="218"/>
      <c r="D244" s="49"/>
      <c r="E244" s="17"/>
      <c r="F244" s="4"/>
      <c r="G244" s="3"/>
      <c r="H244" s="213" t="s">
        <v>240</v>
      </c>
      <c r="I244" s="55">
        <v>12000000</v>
      </c>
      <c r="J244" s="27"/>
      <c r="K244" s="26"/>
      <c r="L244" s="20"/>
    </row>
    <row r="245" spans="1:12" s="79" customFormat="1" ht="24" customHeight="1" thickBot="1">
      <c r="A245" s="62"/>
      <c r="B245" s="209"/>
      <c r="C245" s="195"/>
      <c r="D245" s="196"/>
      <c r="E245" s="211"/>
      <c r="F245" s="211"/>
      <c r="G245" s="197"/>
      <c r="H245" s="215" t="s">
        <v>237</v>
      </c>
      <c r="I245" s="198">
        <v>12134000</v>
      </c>
      <c r="J245" s="212"/>
      <c r="K245" s="199"/>
      <c r="L245" s="20"/>
    </row>
    <row r="246" spans="1:11" ht="21" customHeight="1" thickBot="1">
      <c r="A246" s="85"/>
      <c r="B246" s="166"/>
      <c r="C246" s="167" t="s">
        <v>34</v>
      </c>
      <c r="D246" s="168" t="s">
        <v>35</v>
      </c>
      <c r="E246" s="169" t="s">
        <v>35</v>
      </c>
      <c r="F246" s="169">
        <f>SUM(F9:F206)</f>
        <v>250602518.17000002</v>
      </c>
      <c r="G246" s="270">
        <f>G10+G17+G24+G30+G37+G43+G50+G57+G65+G103+G114+G128+G143+G157+G167+G183+G196+G221+G233+G209</f>
        <v>386303191.94</v>
      </c>
      <c r="H246" s="248" t="s">
        <v>35</v>
      </c>
      <c r="I246" s="249">
        <f>SUM(I10:I245)</f>
        <v>474321306.5400001</v>
      </c>
      <c r="J246" s="168" t="s">
        <v>35</v>
      </c>
      <c r="K246" s="170" t="s">
        <v>35</v>
      </c>
    </row>
    <row r="247" spans="2:11" ht="17.25" customHeight="1">
      <c r="B247" s="222"/>
      <c r="C247" s="222"/>
      <c r="D247" s="222"/>
      <c r="E247" s="223"/>
      <c r="F247" s="223"/>
      <c r="G247" s="214"/>
      <c r="H247" s="31"/>
      <c r="I247" s="224"/>
      <c r="J247" s="222"/>
      <c r="K247" s="225"/>
    </row>
    <row r="248" spans="2:11" ht="15" customHeight="1">
      <c r="B248" s="153"/>
      <c r="C248" s="153"/>
      <c r="D248" s="153"/>
      <c r="E248" s="18"/>
      <c r="F248" s="18"/>
      <c r="G248" s="18"/>
      <c r="H248" s="153"/>
      <c r="I248" s="153"/>
      <c r="J248" s="153"/>
      <c r="K248" s="226"/>
    </row>
    <row r="249" spans="1:12" s="90" customFormat="1" ht="28.5" customHeight="1">
      <c r="A249" s="86"/>
      <c r="B249" s="87"/>
      <c r="C249" s="290" t="s">
        <v>260</v>
      </c>
      <c r="D249" s="290"/>
      <c r="E249" s="88" t="s">
        <v>159</v>
      </c>
      <c r="F249" s="89" t="s">
        <v>113</v>
      </c>
      <c r="G249" s="264" t="s">
        <v>241</v>
      </c>
      <c r="I249" s="84"/>
      <c r="J249" s="18"/>
      <c r="K249" s="91"/>
      <c r="L249" s="92"/>
    </row>
    <row r="250" spans="1:11" ht="14.25" customHeight="1">
      <c r="A250" s="227"/>
      <c r="B250" s="227"/>
      <c r="C250" s="227" t="s">
        <v>261</v>
      </c>
      <c r="D250" s="228"/>
      <c r="E250" s="89"/>
      <c r="F250" s="89"/>
      <c r="G250" s="18"/>
      <c r="H250" s="153"/>
      <c r="I250" s="153"/>
      <c r="J250" s="153"/>
      <c r="K250" s="226"/>
    </row>
    <row r="251" spans="1:11" ht="14.25" customHeight="1">
      <c r="A251" s="229" t="s">
        <v>64</v>
      </c>
      <c r="C251" s="266" t="s">
        <v>183</v>
      </c>
      <c r="D251" s="17"/>
      <c r="E251" s="17"/>
      <c r="F251" s="17"/>
      <c r="G251" s="17"/>
      <c r="H251" s="230"/>
      <c r="I251" s="153"/>
      <c r="J251" s="231"/>
      <c r="K251" s="226"/>
    </row>
    <row r="252" spans="1:10" ht="17.25" customHeight="1" hidden="1">
      <c r="A252" s="229" t="s">
        <v>65</v>
      </c>
      <c r="C252" s="96"/>
      <c r="D252" s="97"/>
      <c r="E252" s="17"/>
      <c r="F252" s="17"/>
      <c r="J252" s="232"/>
    </row>
    <row r="253" spans="1:10" ht="17.25" customHeight="1">
      <c r="A253" s="229" t="s">
        <v>66</v>
      </c>
      <c r="C253" s="96" t="s">
        <v>120</v>
      </c>
      <c r="D253" s="97">
        <f>SUM(E253:F253)</f>
        <v>20517960.540000003</v>
      </c>
      <c r="E253" s="17">
        <f>SUM(I50,I57,I65,I73,I81,I91,I128,I157,I143,I103,I104,I105,I106,I107,I108,I109,I110,I111,I112)</f>
        <v>19537800.540000003</v>
      </c>
      <c r="F253" s="17">
        <f>SUM(I24,I25,I30,I31,I37,I38,I43,I44)</f>
        <v>980160</v>
      </c>
      <c r="I253" s="234" t="s">
        <v>221</v>
      </c>
      <c r="J253" s="235"/>
    </row>
    <row r="254" spans="1:6" ht="17.25" customHeight="1">
      <c r="A254" s="229" t="s">
        <v>67</v>
      </c>
      <c r="C254" s="96" t="s">
        <v>121</v>
      </c>
      <c r="D254" s="97">
        <f>SUM(E254:F254)</f>
        <v>29114448</v>
      </c>
      <c r="E254" s="17">
        <f>SUM(I51,I58,I114,I129,I158,I167,I196,I144)</f>
        <v>28309488</v>
      </c>
      <c r="F254" s="18">
        <f>SUM(I26,I32,I39,I40,I45,I46)</f>
        <v>804960</v>
      </c>
    </row>
    <row r="255" spans="1:9" ht="17.25" customHeight="1">
      <c r="A255" s="229" t="s">
        <v>95</v>
      </c>
      <c r="C255" s="96" t="s">
        <v>122</v>
      </c>
      <c r="D255" s="97">
        <f>SUM(E255:F255:G255)</f>
        <v>16650572</v>
      </c>
      <c r="E255" s="17">
        <f>SUM(I76,I84,I94,I115,I130,I159,I168,I197,I145)</f>
        <v>15329972</v>
      </c>
      <c r="F255" s="17">
        <f>I41+I47</f>
        <v>320600</v>
      </c>
      <c r="G255" s="17">
        <v>1000000</v>
      </c>
      <c r="I255" s="234"/>
    </row>
    <row r="256" spans="1:7" ht="17.25" customHeight="1">
      <c r="A256" s="229" t="s">
        <v>96</v>
      </c>
      <c r="C256" s="96" t="s">
        <v>123</v>
      </c>
      <c r="D256" s="97">
        <f>SUM(E256:F256:G256)</f>
        <v>22756410.4</v>
      </c>
      <c r="E256" s="17">
        <f>SUM(I77,I85,I95,I116,I131,I160,I169,I183,I198,I146,I209,I221)</f>
        <v>21756410.4</v>
      </c>
      <c r="F256" s="17"/>
      <c r="G256" s="17">
        <v>1000000</v>
      </c>
    </row>
    <row r="257" spans="1:7" ht="17.25" customHeight="1">
      <c r="A257" s="229" t="s">
        <v>97</v>
      </c>
      <c r="C257" s="96" t="s">
        <v>124</v>
      </c>
      <c r="D257" s="97">
        <f>SUM(E257:F257:G257)</f>
        <v>25256410.4</v>
      </c>
      <c r="E257" s="17">
        <f>SUM(I78,I86,I96,I117,I132,I161,I170,I186,I199,I147,I210,I222)</f>
        <v>23256410.4</v>
      </c>
      <c r="F257" s="17"/>
      <c r="G257" s="17">
        <v>2000000</v>
      </c>
    </row>
    <row r="258" spans="1:7" ht="17.25" customHeight="1">
      <c r="A258" s="229" t="s">
        <v>98</v>
      </c>
      <c r="C258" s="96" t="s">
        <v>125</v>
      </c>
      <c r="D258" s="97">
        <f>SUM(E258:F258:G258)</f>
        <v>31256410.4</v>
      </c>
      <c r="E258" s="17">
        <f>SUM(I79,I87,I97,I118,I133,I162,I171,I185,I200,I148,I223,I211)</f>
        <v>29256410.4</v>
      </c>
      <c r="F258" s="17"/>
      <c r="G258" s="17">
        <v>2000000</v>
      </c>
    </row>
    <row r="259" spans="1:7" ht="17.25" customHeight="1">
      <c r="A259" s="229" t="s">
        <v>99</v>
      </c>
      <c r="C259" s="96" t="s">
        <v>126</v>
      </c>
      <c r="D259" s="97">
        <f>SUM(E259:F259:G259)</f>
        <v>34756410.4</v>
      </c>
      <c r="E259" s="17">
        <f>SUM(I88,I98,I119,I134,I163,I172,I186,I201,I149,I212,I224)</f>
        <v>29756410.4</v>
      </c>
      <c r="F259" s="17"/>
      <c r="G259" s="17">
        <v>5000000</v>
      </c>
    </row>
    <row r="260" spans="1:7" ht="17.25" customHeight="1">
      <c r="A260" s="229" t="s">
        <v>100</v>
      </c>
      <c r="C260" s="96" t="s">
        <v>127</v>
      </c>
      <c r="D260" s="97">
        <f>SUM(E260:F260:G260)</f>
        <v>37756410.4</v>
      </c>
      <c r="E260" s="17">
        <f>SUM(I89,I99,I120,I135,I164,I173,I187,I202,I150,I213,I225)</f>
        <v>32756410.4</v>
      </c>
      <c r="F260" s="17"/>
      <c r="G260" s="17">
        <v>5000000</v>
      </c>
    </row>
    <row r="261" spans="1:7" ht="17.25" customHeight="1">
      <c r="A261" s="229" t="s">
        <v>101</v>
      </c>
      <c r="C261" s="96" t="s">
        <v>128</v>
      </c>
      <c r="D261" s="97">
        <f>SUM(E261:F261:G261)</f>
        <v>41756411.4</v>
      </c>
      <c r="E261" s="17">
        <f>SUM(I100,I121,I136,I165,I174,I188,I203,I151,I214,I226)</f>
        <v>34756411.4</v>
      </c>
      <c r="F261" s="17"/>
      <c r="G261" s="17">
        <v>7000000</v>
      </c>
    </row>
    <row r="262" spans="1:7" ht="17.25" customHeight="1">
      <c r="A262" s="229" t="s">
        <v>102</v>
      </c>
      <c r="C262" s="96" t="s">
        <v>129</v>
      </c>
      <c r="D262" s="97">
        <f>SUM(E262:F262:G262)</f>
        <v>41091469.4</v>
      </c>
      <c r="E262" s="17">
        <f>SUM(I101,I122,I137,I175,I189,I204,I152,I227,I215)</f>
        <v>34091469.4</v>
      </c>
      <c r="F262" s="17"/>
      <c r="G262" s="17">
        <v>7000000</v>
      </c>
    </row>
    <row r="263" spans="1:10" ht="17.25" customHeight="1">
      <c r="A263" s="229" t="s">
        <v>103</v>
      </c>
      <c r="C263" s="96" t="s">
        <v>130</v>
      </c>
      <c r="D263" s="97">
        <f>SUM(E263:F263:G263)</f>
        <v>45091469.4</v>
      </c>
      <c r="E263" s="17">
        <f>SUM(I102,I123,I138,I176,I190,I205,I153,I216,I228)</f>
        <v>35091469.4</v>
      </c>
      <c r="F263" s="17"/>
      <c r="G263" s="17">
        <v>10000000</v>
      </c>
      <c r="J263" s="234"/>
    </row>
    <row r="264" spans="1:7" ht="18.75" customHeight="1" thickBot="1">
      <c r="A264" s="236"/>
      <c r="C264" s="96" t="s">
        <v>131</v>
      </c>
      <c r="D264" s="97">
        <f>SUM(E264:F264:G264)</f>
        <v>47091469.4</v>
      </c>
      <c r="E264" s="17">
        <f>SUM(I124,I139,I177,I206,I154,I217,I229,I191)</f>
        <v>37091469.4</v>
      </c>
      <c r="F264" s="17"/>
      <c r="G264" s="17">
        <v>10000000</v>
      </c>
    </row>
    <row r="265" spans="1:7" ht="16.5" customHeight="1">
      <c r="A265" s="229"/>
      <c r="C265" s="96" t="s">
        <v>155</v>
      </c>
      <c r="D265" s="97">
        <f>SUM(E265:F265:G265)</f>
        <v>49091454.4</v>
      </c>
      <c r="E265" s="17">
        <f>SUM(I125,I140,I178,I207,I155,I218,I230,I192)</f>
        <v>37091454.4</v>
      </c>
      <c r="F265" s="17"/>
      <c r="G265" s="17">
        <v>12000000</v>
      </c>
    </row>
    <row r="266" spans="1:7" ht="16.5" customHeight="1">
      <c r="A266" s="229"/>
      <c r="C266" s="96" t="s">
        <v>242</v>
      </c>
      <c r="D266" s="97">
        <f>SUM(E266:F266:G266)</f>
        <v>20000000</v>
      </c>
      <c r="E266" s="17">
        <f>SUM(I219,I231)</f>
        <v>8000000</v>
      </c>
      <c r="F266" s="17"/>
      <c r="G266" s="17">
        <v>12000000</v>
      </c>
    </row>
    <row r="267" spans="1:9" ht="16.5" customHeight="1">
      <c r="A267" s="229"/>
      <c r="C267" s="96" t="s">
        <v>243</v>
      </c>
      <c r="D267" s="97">
        <f>SUM(E267:F267:G267)</f>
        <v>12134000</v>
      </c>
      <c r="E267" s="17">
        <v>0</v>
      </c>
      <c r="F267" s="17"/>
      <c r="G267" s="17">
        <v>12134000</v>
      </c>
      <c r="I267" s="234"/>
    </row>
    <row r="268" spans="1:8" ht="18" customHeight="1" thickBot="1">
      <c r="A268" s="229"/>
      <c r="C268" s="97"/>
      <c r="D268" s="237"/>
      <c r="E268" s="98"/>
      <c r="F268" s="98"/>
      <c r="G268" s="217"/>
      <c r="H268" s="153"/>
    </row>
    <row r="269" spans="1:8" ht="21" customHeight="1" thickTop="1">
      <c r="A269" s="229"/>
      <c r="C269" s="99" t="s">
        <v>34</v>
      </c>
      <c r="D269" s="100">
        <f>SUM(D252:D268)</f>
        <v>474321306.53999996</v>
      </c>
      <c r="E269" s="89">
        <f>SUM(E252:E268)</f>
        <v>386081586.53999996</v>
      </c>
      <c r="F269" s="214">
        <f>SUM(F252:F268)</f>
        <v>2105720</v>
      </c>
      <c r="G269" s="214">
        <f>SUM(G252:G268)</f>
        <v>86134000</v>
      </c>
      <c r="H269" s="230"/>
    </row>
    <row r="270" spans="3:11" ht="15" customHeight="1">
      <c r="C270" s="238"/>
      <c r="D270" s="89"/>
      <c r="E270" s="89"/>
      <c r="F270" s="89"/>
      <c r="G270" s="89"/>
      <c r="H270" s="239"/>
      <c r="I270" s="153"/>
      <c r="J270" s="153"/>
      <c r="K270" s="226"/>
    </row>
    <row r="271" spans="2:11" ht="17.25" customHeight="1">
      <c r="B271" s="153"/>
      <c r="C271" s="240"/>
      <c r="D271" s="241"/>
      <c r="E271" s="214"/>
      <c r="F271" s="214"/>
      <c r="G271" s="18"/>
      <c r="H271" s="153"/>
      <c r="I271" s="153"/>
      <c r="J271" s="153"/>
      <c r="K271" s="226"/>
    </row>
    <row r="272" spans="2:12" s="242" customFormat="1" ht="17.25" customHeight="1">
      <c r="B272" s="287"/>
      <c r="C272" s="287"/>
      <c r="D272" s="287"/>
      <c r="E272" s="287"/>
      <c r="F272" s="287"/>
      <c r="G272" s="287"/>
      <c r="H272" s="287"/>
      <c r="I272" s="287"/>
      <c r="J272" s="287"/>
      <c r="K272" s="287"/>
      <c r="L272" s="243"/>
    </row>
    <row r="273" spans="2:8" ht="17.25" customHeight="1">
      <c r="B273" s="286"/>
      <c r="C273" s="286"/>
      <c r="D273" s="235"/>
      <c r="G273" s="18"/>
      <c r="H273" s="153"/>
    </row>
    <row r="274" spans="2:8" ht="17.25" customHeight="1">
      <c r="B274" s="286"/>
      <c r="C274" s="286"/>
      <c r="D274" s="235"/>
      <c r="G274" s="18"/>
      <c r="H274" s="153"/>
    </row>
    <row r="276" spans="2:3" ht="17.25" customHeight="1">
      <c r="B276" s="244"/>
      <c r="C276" s="244"/>
    </row>
    <row r="277" spans="2:3" ht="17.25" customHeight="1">
      <c r="B277" s="286"/>
      <c r="C277" s="286"/>
    </row>
    <row r="278" spans="2:4" ht="17.25" customHeight="1">
      <c r="B278" s="245"/>
      <c r="C278" s="245"/>
      <c r="D278" s="246"/>
    </row>
    <row r="279" spans="2:4" ht="17.25" customHeight="1">
      <c r="B279" s="245"/>
      <c r="C279" s="245"/>
      <c r="D279" s="246"/>
    </row>
  </sheetData>
  <sheetProtection/>
  <mergeCells count="16">
    <mergeCell ref="J1:K1"/>
    <mergeCell ref="B277:C277"/>
    <mergeCell ref="B272:K272"/>
    <mergeCell ref="B273:C273"/>
    <mergeCell ref="B274:C274"/>
    <mergeCell ref="D2:I2"/>
    <mergeCell ref="D3:I3"/>
    <mergeCell ref="D4:I4"/>
    <mergeCell ref="C249:D249"/>
    <mergeCell ref="H7:I7"/>
    <mergeCell ref="K13:K14"/>
    <mergeCell ref="K20:K21"/>
    <mergeCell ref="K77:K78"/>
    <mergeCell ref="K87:K88"/>
    <mergeCell ref="K95:K96"/>
    <mergeCell ref="H8:I8"/>
  </mergeCells>
  <printOptions horizontalCentered="1"/>
  <pageMargins left="0.1968503937007874" right="0.1968503937007874" top="0.3937007874015748" bottom="0.3937007874015748" header="0.35433070866141736" footer="0.31496062992125984"/>
  <pageSetup firstPageNumber="318" useFirstPageNumber="1" horizontalDpi="600" verticalDpi="600" orientation="landscape" paperSize="9" scale="82" r:id="rId1"/>
  <headerFooter alignWithMargins="0">
    <oddFooter>&amp;C&amp;P</oddFooter>
  </headerFooter>
  <rowBreaks count="9" manualBreakCount="9">
    <brk id="36" min="1" max="10" man="1"/>
    <brk id="63" min="1" max="10" man="1"/>
    <brk id="90" min="1" max="10" man="1"/>
    <brk id="126" min="1" max="10" man="1"/>
    <brk id="156" min="1" max="10" man="1"/>
    <brk id="181" min="1" max="10" man="1"/>
    <brk id="208" min="1" max="10" man="1"/>
    <brk id="232" min="1" max="10" man="1"/>
    <brk id="247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Bekier</dc:creator>
  <cp:keywords/>
  <dc:description/>
  <cp:lastModifiedBy>izygmunt</cp:lastModifiedBy>
  <cp:lastPrinted>2012-03-30T08:34:24Z</cp:lastPrinted>
  <dcterms:created xsi:type="dcterms:W3CDTF">2009-01-05T09:23:49Z</dcterms:created>
  <dcterms:modified xsi:type="dcterms:W3CDTF">2012-03-30T09:42:43Z</dcterms:modified>
  <cp:category/>
  <cp:version/>
  <cp:contentType/>
  <cp:contentStatus/>
</cp:coreProperties>
</file>