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tabRatio="703" activeTab="0"/>
  </bookViews>
  <sheets>
    <sheet name="przedsiewziecia pozostale" sheetId="1" r:id="rId1"/>
    <sheet name="Arkusz1" sheetId="2" r:id="rId2"/>
  </sheets>
  <definedNames>
    <definedName name="_xlnm.Print_Area" localSheetId="0">'przedsiewziecia pozostale'!$A$1:$N$876</definedName>
    <definedName name="_xlnm.Print_Titles" localSheetId="0">'przedsiewziecia pozostale'!$6:$8</definedName>
  </definedNames>
  <calcPr fullCalcOnLoad="1"/>
</workbook>
</file>

<file path=xl/sharedStrings.xml><?xml version="1.0" encoding="utf-8"?>
<sst xmlns="http://schemas.openxmlformats.org/spreadsheetml/2006/main" count="1450" uniqueCount="567">
  <si>
    <t>(9)</t>
  </si>
  <si>
    <t>(10)</t>
  </si>
  <si>
    <t>(11)</t>
  </si>
  <si>
    <t>Stan zaawansowania prac,                                                                          zrealizowany zakres rzeczowy - wskaźniki ilościowe</t>
  </si>
  <si>
    <t>1.</t>
  </si>
  <si>
    <t>I.</t>
  </si>
  <si>
    <t>A</t>
  </si>
  <si>
    <t>w zł</t>
  </si>
  <si>
    <t>(1)</t>
  </si>
  <si>
    <t>(2)</t>
  </si>
  <si>
    <t>(3)</t>
  </si>
  <si>
    <t>(4)</t>
  </si>
  <si>
    <t>(5)</t>
  </si>
  <si>
    <t>(6)</t>
  </si>
  <si>
    <t>(7)</t>
  </si>
  <si>
    <t>(8)</t>
  </si>
  <si>
    <t>Lp.</t>
  </si>
  <si>
    <t>Źródło</t>
  </si>
  <si>
    <t>II.</t>
  </si>
  <si>
    <t>Plan                       na początek                       roku</t>
  </si>
  <si>
    <t>- środki własne miasta</t>
  </si>
  <si>
    <t>Miasto Kielce</t>
  </si>
  <si>
    <t>Nazwa i cel przedsięwzięcia</t>
  </si>
  <si>
    <t>Ogółem przedsięwzięcia:</t>
  </si>
  <si>
    <t>Ogółem przedsięwzięcia bieżące:</t>
  </si>
  <si>
    <t>- środki inne</t>
  </si>
  <si>
    <t>Cel:</t>
  </si>
  <si>
    <t>Łączne nakłady finansowe</t>
  </si>
  <si>
    <t>Przewidywane nakłady i źródła finansowania</t>
  </si>
  <si>
    <t>Okres                 realizacji</t>
  </si>
  <si>
    <t>Ogółem przedsięwzięcia majątkowe:</t>
  </si>
  <si>
    <t>(12)</t>
  </si>
  <si>
    <t>Przedsięwzięcie:</t>
  </si>
  <si>
    <t>Wartość przedsięwzięcia:</t>
  </si>
  <si>
    <t>(13)</t>
  </si>
  <si>
    <t>Wykaz pozostałych programów, projektów lub zadań</t>
  </si>
  <si>
    <t>Dział             Rozdział</t>
  </si>
  <si>
    <t>Stopień realizacji  przedsięwzięć %               11:10</t>
  </si>
  <si>
    <t>Stopień realizacji  przedsięwzięć          %                         7:6</t>
  </si>
  <si>
    <t>2.</t>
  </si>
  <si>
    <t>Zakład Obsługi i Informatyki Urzędu Miasta</t>
  </si>
  <si>
    <t>3.</t>
  </si>
  <si>
    <t>4.</t>
  </si>
  <si>
    <t>5.</t>
  </si>
  <si>
    <t>Geopark Kielce</t>
  </si>
  <si>
    <t>6.</t>
  </si>
  <si>
    <t>7.</t>
  </si>
  <si>
    <t>8.</t>
  </si>
  <si>
    <t>Miejski Zarząd Dróg</t>
  </si>
  <si>
    <t>9.</t>
  </si>
  <si>
    <t>10.</t>
  </si>
  <si>
    <t>11.</t>
  </si>
  <si>
    <t>12.</t>
  </si>
  <si>
    <t>Wydział Edukacji, Kultury i Sportu</t>
  </si>
  <si>
    <t>Wydział Gospodarki Komunalnej</t>
  </si>
  <si>
    <t>2011  2013</t>
  </si>
  <si>
    <t>2011  2012</t>
  </si>
  <si>
    <t>900  90095</t>
  </si>
  <si>
    <t>600  60016</t>
  </si>
  <si>
    <t>600  60015</t>
  </si>
  <si>
    <t>900  90001</t>
  </si>
  <si>
    <t>2010  2011</t>
  </si>
  <si>
    <t>921  92113</t>
  </si>
  <si>
    <t>2011  2014</t>
  </si>
  <si>
    <t>2011  2015</t>
  </si>
  <si>
    <t>900  90019</t>
  </si>
  <si>
    <t>Wydział Projektów Strukturalnych i Strategii Miasta</t>
  </si>
  <si>
    <t>Utrzymanie pozostałych zarządzanych nieruchomości</t>
  </si>
  <si>
    <t>700
70095</t>
  </si>
  <si>
    <t>710
71015</t>
  </si>
  <si>
    <t>750
75075</t>
  </si>
  <si>
    <t>W zakresie wydatków dot. utrzymania rezerwatów przyrody poniesiono wydatki na opłaty za energię elektryczną, wodę, wywóz śmieci, usługi dostepu do sieci internet, za telefony komórkowe i stacjonarne,opłaty za czynsz, opłaty za ubezpieczenie majątku, za prace porządkowe w rezerwatach.</t>
  </si>
  <si>
    <t>Promowanie walorów geologicznych Miasta Kielce</t>
  </si>
  <si>
    <t>Utrzymanie trwałości projektu pn. Przebudowa Amfiteatru Kadzielnia</t>
  </si>
  <si>
    <t xml:space="preserve">W ramach utrzymania trwałości projektu dokonano przeglądu ruchomego zadaszenia sceny, zapłacono za energie elektryczną i częsciowo za pozostałe usługi </t>
  </si>
  <si>
    <t>Kielecki Park Technologiczny</t>
  </si>
  <si>
    <t>KREATOR INNOWACYJNOŚCI</t>
  </si>
  <si>
    <t>AKADEMIA KREATYWNEJ PRZEDSIĘBIORCZOŚCI AKADEMICKIEJ</t>
  </si>
  <si>
    <t>2011-2012</t>
  </si>
  <si>
    <t>DESIGN-NOWY WYMIAR KOMERCJALIZACJI WIEDZY</t>
  </si>
  <si>
    <t xml:space="preserve">Zapewnienie utrzymania pozostałych zarządzanych nieruchomości </t>
  </si>
  <si>
    <t>i majątku</t>
  </si>
  <si>
    <t xml:space="preserve">Utrzymanie rezerwatów przyrody i innych jednostek pozostających </t>
  </si>
  <si>
    <t>w administracji Geopark Kielce</t>
  </si>
  <si>
    <t>710  71095</t>
  </si>
  <si>
    <t xml:space="preserve">Stymulowanie rozwoju turystyki i promowanie Kielce oraz regionu </t>
  </si>
  <si>
    <t>w Polsce i za granicą</t>
  </si>
  <si>
    <t>Zwiekszenie poziomu wiedzy z zakresu przedsiębiorczości akademickiej,</t>
  </si>
  <si>
    <t xml:space="preserve">transferu technologii, komercjalizacji badań naukowych oraz płynących </t>
  </si>
  <si>
    <t xml:space="preserve">z niej korzyści, wśród studentów, kadry naukowej oraz przedsiębiorców, </t>
  </si>
  <si>
    <t xml:space="preserve">rozwinięcie współpracy jednostek naukowych z przedsiębiorcami oraz </t>
  </si>
  <si>
    <t xml:space="preserve">upowszechnienie dobrych praktyk dotyczacych przedsiębiorczości </t>
  </si>
  <si>
    <t>akademickiej</t>
  </si>
  <si>
    <t>730  73006</t>
  </si>
  <si>
    <t xml:space="preserve">Upowszechnienie dobrych praktyk, zwiększenie poziomu wiedzy </t>
  </si>
  <si>
    <t>w zakresie przedsiębiorczości akademickiej</t>
  </si>
  <si>
    <t xml:space="preserve">Stworzenie modelowego systemu komercjalizacji wiedzy w zakresie </t>
  </si>
  <si>
    <t>wzornictwa oprzemysłowego i użytkowego (designu)</t>
  </si>
  <si>
    <t>Zabezpieczenie niezbędnych usług i mediów dla zarządzanego zasobu</t>
  </si>
  <si>
    <t>W ramach przedsięwzięcia zrealizowano zabezpieczenie dostaw wody, gazu, c.o., energii elektrycznej, odprowadzania ścieków, wywóz śmieci i nieczystości, dozorowanie budynków, obsługę kotłowni i wymienników, zakup oleju opałowego do kotłowni, administrowanie nieruchomościami, opłaty czynszowe, opłaty na zaliczki na utrzymanie cz. wspólnych i ubezpieczenie, opłaty za emisję gazów</t>
  </si>
  <si>
    <t>Zarządzanie mieszkaniowym zasobem Gminy Kielce</t>
  </si>
  <si>
    <t>700  70004</t>
  </si>
  <si>
    <t>700  70005</t>
  </si>
  <si>
    <t>W ramach Przedsięwzięcia realizuje się:  zakup energii do sygnalizacji świetlnych na terenie Miasta Kielce, wykonanie oznakowania pionowego i poziomego dróg, wykonanie  konserwacji oświetlenia ulicznego</t>
  </si>
  <si>
    <t>Administracja bezpieczeństwem ruchu drogowego</t>
  </si>
  <si>
    <t>Zapewnienie bezpieczeństwa ruchu drogowego</t>
  </si>
  <si>
    <t>W ramach Przedsięwzięcia realizuje się:remonty bitumiczne dróg, remonty niebitumiczne dróg, remonty przystanków, nadzorowanie obiektów  mostowych i wiaduktów, remonty chodników i ścieżek rowerowych</t>
  </si>
  <si>
    <t>Bieżące utrzymanie dróg</t>
  </si>
  <si>
    <t>Utrzymanie należytego stanu dróg i chodników na terenie Miasta</t>
  </si>
  <si>
    <t>Oczyszczanie miasta</t>
  </si>
  <si>
    <t>Letnie i zimowe utrzymanie czystości infrastruktury drogowej</t>
  </si>
  <si>
    <t>Oczyszczanie wód deszczowych</t>
  </si>
  <si>
    <t>Utrzymanie parametrów czystości odprowadzanych wód opadowych</t>
  </si>
  <si>
    <t>Oświetlenie uliczne</t>
  </si>
  <si>
    <t>Oświetlenie ulic na terenie Miasta</t>
  </si>
  <si>
    <t>W ramach Przedsięwzięcia realizuje się: utrzymanie i konserwację zieleni mieskiej: w tym: kwietniki, gazony, zielone ciągi komunikacyjne w pasie drogowym</t>
  </si>
  <si>
    <t>Utrzymanie zieleni miejskiej</t>
  </si>
  <si>
    <t>Zapewnienie wyglądu i estetyki Miasta</t>
  </si>
  <si>
    <t>900  90003</t>
  </si>
  <si>
    <t>W ramach Przedsięwzięcia realizuje się: letnie utrzymanie dróg i chodników, zimowe utrzymanie dróg i chodników, opróżnianie koszy, zakup nowych koszy.</t>
  </si>
  <si>
    <t>W ramach Przedsięwzięcia realizuje się:  konserwację kanalizacji deszczowej, konserwację podczyszczalni wód deszczowych, konserwację rowów komunalnych, badania labolatoryne ścieków, opłaty na rzecz budżetów jednostek samorządu</t>
  </si>
  <si>
    <t>Miejski Zarząd Budynków</t>
  </si>
  <si>
    <t>900  90015</t>
  </si>
  <si>
    <t>W ramach Przedsięwzięcia realizuje się: zakup energii elektrycznej do oświetlenia ulicznego, zakup energii elektrycznej do sygnalizacji świetlnych na terenie Miasta  Kielce, zakup nowych opraw i słupów oświetleniowych</t>
  </si>
  <si>
    <t xml:space="preserve">Monitoring pomiaru i utrzymanie głównych wartości wskaźników </t>
  </si>
  <si>
    <t>w projektach UE</t>
  </si>
  <si>
    <t xml:space="preserve">Trwałość projektów realizowanych w udziałem środków UE (analiza </t>
  </si>
  <si>
    <t>osiągnięcia wskaźnika realizacji celów projektów)</t>
  </si>
  <si>
    <t xml:space="preserve"> </t>
  </si>
  <si>
    <t>Pokrycie kosztów zawartego porozumienia na usługi transportowe oraz ubezpieczenie trzech samochodów przystosowanych do przewozu osób niepełnosprawnych z terenu Miasta Kielce</t>
  </si>
  <si>
    <t>Organizacja i współorganizowanie transportu osób niepełnosprawnych</t>
  </si>
  <si>
    <t>Przedsięwzięcie to obejmuje pokrycie kosztów związanych z realizacją czterech programów profilaktyki zdrowotnej</t>
  </si>
  <si>
    <t>Profilaktyka i Promocja zdrowia</t>
  </si>
  <si>
    <t>Poprawa zdrowia mieszkańców miasta</t>
  </si>
  <si>
    <t>Środki (dotacje podmiotowe) przeznaczone na bieżącą działalność instytucji: działalność wystawiennicza, wydawnicza i oświatowa, organizacja imprez, festiwali, konkursów, wydarzeń artystycznych oraz warsztatów tematycznych, spektakli, zapewnienie działalności bibliotek, koszty bieżące pozostałe (materiały biurowe, wyposażenie, energia, woda, usługi obce, ubezpieczenie, wynagrodzenia, czynsze, podatki, podróże służbowe)</t>
  </si>
  <si>
    <t>Dotowanie Miejskiego Ośrodka  Sportu i Rekreacji w Kielcach</t>
  </si>
  <si>
    <t xml:space="preserve">Upowszechnianie kultury fizycznej i turystyki poprzez organizowanie </t>
  </si>
  <si>
    <t xml:space="preserve"> imprez i zajęć sportowo - rekreacyjnych i turystycznych oraz </t>
  </si>
  <si>
    <t>administrowanie obiektami sportowymi</t>
  </si>
  <si>
    <t>926  92604</t>
  </si>
  <si>
    <t xml:space="preserve">                                      </t>
  </si>
  <si>
    <t>801  80101</t>
  </si>
  <si>
    <t>801  80103</t>
  </si>
  <si>
    <t>801  80104</t>
  </si>
  <si>
    <t>801  80105</t>
  </si>
  <si>
    <t>801  80110</t>
  </si>
  <si>
    <t>Dotowanie szkół i placówek oświatowych publicznych i niepublicz-</t>
  </si>
  <si>
    <t>nych prowadzonych przez inne podmioty niż j.s.t (Zadania Gminy)</t>
  </si>
  <si>
    <t xml:space="preserve">Zapewnienie finansowania poszerzonej oferty oświatowo - </t>
  </si>
  <si>
    <t>wychowawczej uzupełniającej ofertę publiczną samorządową.</t>
  </si>
  <si>
    <t>nych prowadzonych przez inne podmioty niż j.s.t (Zadania Powiatu)</t>
  </si>
  <si>
    <t>801  80120</t>
  </si>
  <si>
    <t>801  80123</t>
  </si>
  <si>
    <t>801  80130</t>
  </si>
  <si>
    <t>854  85402</t>
  </si>
  <si>
    <t>854  85419</t>
  </si>
  <si>
    <t xml:space="preserve">Ułatwienie osobom niepełnosprawnym dostępu do instytucji </t>
  </si>
  <si>
    <t>publicznych</t>
  </si>
  <si>
    <t>851  85195</t>
  </si>
  <si>
    <t>851  85149</t>
  </si>
  <si>
    <t>sportowe</t>
  </si>
  <si>
    <t xml:space="preserve">Motywowanie zawodników do osiagania wysokich wyników </t>
  </si>
  <si>
    <t>sportowych</t>
  </si>
  <si>
    <t>926  92605</t>
  </si>
  <si>
    <t>Wypłacono stypendia sportowe dla 132 osób. Wśród osób otrzymujących stypendia 53  to osoby pełnoletnie a 79 poniżej 18 roku życia. Średniomiesięczne stypendium wypłacane dla osoby pełnoletniej wyniosło 329,24 zł. a dla niepełnoletniej 340,50 zł.</t>
  </si>
  <si>
    <t>Dotowanie samorządowych instytucji kultury</t>
  </si>
  <si>
    <t xml:space="preserve">Zapewnienie mieszkańcom miasta powszechnego dostępu </t>
  </si>
  <si>
    <t>do zróżnicowanej oferty kulturalnej</t>
  </si>
  <si>
    <t>921  92106</t>
  </si>
  <si>
    <t>921  92109</t>
  </si>
  <si>
    <t>921  92110</t>
  </si>
  <si>
    <t>921  92114</t>
  </si>
  <si>
    <t>921  92116</t>
  </si>
  <si>
    <t>921  92118</t>
  </si>
  <si>
    <t>Dostawa wody i energii elektrycznej na potrzeby Miasta Kielce</t>
  </si>
  <si>
    <t>Wydział Ochrony Środowska</t>
  </si>
  <si>
    <t>Budowa Systemu informacji przestrzennej dla Miasta Kielce</t>
  </si>
  <si>
    <t>750  75023</t>
  </si>
  <si>
    <t xml:space="preserve">Wsparcie procesów podejmowania decyzji strategicznych </t>
  </si>
  <si>
    <t xml:space="preserve">i indywidualnych w zarzadzaniu zrównoważonym rozwojem miasta </t>
  </si>
  <si>
    <t>wraz z umożliwieniem włączenia społeczeństwa w te procesy</t>
  </si>
  <si>
    <t xml:space="preserve">Utrzymanie czystości i porządku na terenie miasta. Poprawa jakości </t>
  </si>
  <si>
    <t>wód na terenie miasta.</t>
  </si>
  <si>
    <t xml:space="preserve">Program usuwania i unieszkodliwiania z terenu miasta kielce odpadów </t>
  </si>
  <si>
    <t>zawierających azbest</t>
  </si>
  <si>
    <t>Eliminacja odpadów niebezpiecznych ze środowiska</t>
  </si>
  <si>
    <t>Doradztwo w procesie prywatyzacji spólki KORONA S.A.</t>
  </si>
  <si>
    <t>Prywatyzacja spółki KORONA S.A.</t>
  </si>
  <si>
    <t>926  92695</t>
  </si>
  <si>
    <t>Wydział Spraw Obywatelskich</t>
  </si>
  <si>
    <t xml:space="preserve">Zakup dowodów stałych, pozwoleń czasowych itp. dokumentów </t>
  </si>
  <si>
    <t xml:space="preserve">komunikacyjnych, praw jazdy </t>
  </si>
  <si>
    <t xml:space="preserve">Weryfikacja ilości i własności pojazdów oraz weryfikacja uprawnień </t>
  </si>
  <si>
    <t>kierowców</t>
  </si>
  <si>
    <t>750  75095</t>
  </si>
  <si>
    <t>Wydział Zarządzania Kryzysowego i Bezpieczeństwa</t>
  </si>
  <si>
    <t xml:space="preserve">Usuwanie odpadów poakcyjnych przez Komendę Miejską Państwowej </t>
  </si>
  <si>
    <t xml:space="preserve">Straży Pożarnej po akcjach ratowniczo-gaśniczych na terenie Miasta </t>
  </si>
  <si>
    <t>Kielce</t>
  </si>
  <si>
    <t>Eleminacja odpadów poakcyjnych z terenu Miasta Kielce</t>
  </si>
  <si>
    <t>754  75411</t>
  </si>
  <si>
    <t>Zarząd Transportu Miejskiego</t>
  </si>
  <si>
    <t>Zakup usług przewozu pasażerów śrdokami komunikacji miejskiej</t>
  </si>
  <si>
    <t>Zapewnienie dobrej jakości komunikacji miejskiej</t>
  </si>
  <si>
    <t>600  60004</t>
  </si>
  <si>
    <t>Rok 2011</t>
  </si>
  <si>
    <t>Wydatki poniesione                do dnia               31.12.2011</t>
  </si>
  <si>
    <t>Planowane wydatki                      po zmianach                          na 31.12.2011</t>
  </si>
  <si>
    <t>Wykonanie                       na dzień           31.12.2011</t>
  </si>
  <si>
    <t xml:space="preserve">Wydatki dotyczą opłat związanych z zarządzaną nieruchomością (budynkiem) przy ul. Mazurskiej 48 za okres grudzień 2010r.  - grudzień 2011 r., tj. z tytułu:
1/  dostaw energii elektrycznej, gazu ( do ogrzewania) i wody, 
2/  wywozu śmieci,
3/  monitoringu (ochrony) nieruchomości,
4/  usług dostępu do sieci internet oraz usług telekomunikacyjnych ( stacjonarnej sieci telefonicznej),
5/ innych związanych z utrzymaniem nieruchomości (zakup środków czystości, usług pralniczych, itp.).
</t>
  </si>
  <si>
    <t>Wydatki dotyczą opłat za 2011r.  z tytułu czynszu za pomieszczenia wynajmowane na potrzeby Powiatowego Inspektoratu Nadzoru Budowlanego.</t>
  </si>
  <si>
    <t>Wydatki dotyczą opłat :
1/ za energię elektryczną, dostarczaną do zasilania monitorów ekranowych zainstalowanych na budynku Parkingu Centrum  - za okres XII.2010r. - listopad 2011r,
2/ z tytułu czynszu za udostępnienie powierzchni pod w/w monitory ekranowe za okres IX -XII.2011r..</t>
  </si>
  <si>
    <t xml:space="preserve">Środki przeznaczono w szczególności na utylizację odpadów poakcyjnych, powstałych w wyniku zbierania plam i rozlewisk materiałów niebezpiecznych, ropopochodnych, pochodzących z likwidacji skutków miejscowych zagrożeń na terenie miasta Kielce podczas działan ratowniczych KMPSP w Kielcach. </t>
  </si>
  <si>
    <t>Brak wykorzystania środków na dzień 31.12.2011r.</t>
  </si>
  <si>
    <t>Przedsięwzięcie obejmuje: dostawę wody i energii oraz odbiór ścieków do szaletów miejskich, dostawę energii do 5 skrzynek energetycznych wykorzystywanych w czasie imprez(np. Święto Kielc) oraz dostawę wody do zdroi ulicznych wraz z pitnikami i fontanny na Placu Artystów. Wykorzystanie środków finansowych jest uzależnione od rzeczywistego zużycia wody i energii w danym okresie (wskazanie liczników).</t>
  </si>
  <si>
    <t>Powyższe środki stanowiły wynagrodzenie dla doradcy prywatyzacyjnego w procesie prywatyzacji spółki KORONA S.A., a ich wypłata była uzależniona od doprowadzenia do zawarcia i wejścia w życie umowy sprzedaży 70% akcji spółki, na co doradca miał 32 tygodnie od momentu otrzymania zlecenia przystąpienia do prac związanych z procesem zbycia akcji. Okres ten upłynął 13 października i nie zakończył sie zawarciem umowy sprzedaży akcji, stąd zmiana w planie wydatków.</t>
  </si>
  <si>
    <t xml:space="preserve">Zakupiono 76.944 szt. druków komunikacyjnych jak: dowody rejestracyjne, nalepki kontrolne, prawo jazdy i inne druki komunikacyjne. </t>
  </si>
  <si>
    <t>Zadanie w trakcie realizacji, przewidziane zakończenie w 2014r.</t>
  </si>
  <si>
    <t>Przeprowadzenie badań procesu spalania na zawartość dioksyn</t>
  </si>
  <si>
    <t xml:space="preserve">Przeprowadzenie pomiarów na zawartość rakotwórczych dioksyn w </t>
  </si>
  <si>
    <t>powietrzu</t>
  </si>
  <si>
    <t xml:space="preserve"> -</t>
  </si>
  <si>
    <t xml:space="preserve">Stypendia sportowe dla osób fizycznych za osiągnięte wyniki </t>
  </si>
  <si>
    <t>W ramach w/w przedsięwzięcia zrealizowano następujące działania:1) doposażono stadion i halę sportową przy ul. Ściegiennego 8 w sprzęt i urządzenia, 2) zakupiono klimatyzator do centrum monitoringu przy ul. Ściegiennego 8 w Kielcach, 3) dokonano adaptacji pomieszczeń sanitarnych na pomieszczenia biurowe na Krytej Pływalni przy ul. Jurajskiej w Kielcach, 4) opracowano koncepcję i program funkcjonalno-użytkową dla ZOS przy ul. Szcecińskiej 1 w Kielcach, 5)  dokonano adaptacji przestrzeni odnowy biologicznej stadionu piłkarskiego w Kielcach prezy ul. Ściegiennego 8, 6)  rozebrano kontenery zaplecza socjalnego stadionu piłkarskiego przy ul. Szczepaniaka 29, 7)  zamontowano elektoniczną tablicę wyników do gier zespołowych w Hali Widowiskowo-Sportowej przy ul. Żytniej 1, 8)  zorganizowano wiele imprez  i zajęć sportowo-rekreacyjnych i turystycznych dla dzieci i młodzieży, w tym: gry i zabawy na śniegu, narciarskie zawody zjazdowe w ramach akcji zima w mieście, turnieje piłki siatkowej, koszykówki, zawody pływackie w ramach akcji lato w mieście, wiosenną i jesienną edycję Czwarków Lekkoatletycznych, VII Rodzinną Majówkę Rowerową, turniej halowej piłki noznej, mikołajkowe zawody pływackie i wiele innych.</t>
  </si>
  <si>
    <t>801  80106</t>
  </si>
  <si>
    <t>854  85415</t>
  </si>
  <si>
    <t>Środki przeznaczone na realizację zadania: "Dotowanie szkół i placówek oświatowych publicznych i niepublicznych prowadzonych przez inne podmioty niż j.s.t (Zadania Gminy)zostały zrealizowane  w 99.9% i przeznaczone są na pokrycie wydatków bieżących w szkołach publicznych i niepublicznych prowadzonych przez inne podmioty niż jst</t>
  </si>
  <si>
    <t>Środki przeznaczone na realizację zadania "Dotowanie szkół i placówek oświatowych publicznych i niepublicznych prowadzonych przez inne podmioty niż j.s.t (Zadania Powiatu) zostały wydatkowane w 99,9% na pokrycie wydatków bieżacych w szkołach publicznych i niepublicznych oraz w ośrodkach prowadzonych przez inne podmioty niż jst.</t>
  </si>
  <si>
    <t>Głównym zadaniem realizacji projektu była organizacja wiosennej edycji imprezy pn. Kieleckie Dni Przedsiebiorczości Akademickiej mającej na celu zwiększenie wiedzy studentów  i kadry naukowej w tym zakresie. W związku z przygotowaniem imprezy poniesiono wydatki na promocję w mediach, materiały dla uczestników, wynagrodzenia prelegentów, wynajem sal konferencyjnych, catering, wynagrodzenie moderatora, wynagrodzenie specjalistów ds. obsługi technicznej KDPA, obsługę recepcyjną, druk certyfikatów dla uczestników warsztatów, opracowanie graficzne i druk gazetki informacyjno-promocyjnej, dystrybucję gazetki, plakatów, ulotek. Ponadto poniesiono wydatki na wynagrodzenia zespołu zaangażowanego w realizacje projektu, obsługę prawna, przygotowanie treści na stronę internetową oraz rozmowy telefoniczne.Realizacja projektu zakończyła sie 30.06.2011r.</t>
  </si>
  <si>
    <t>Organizacja kolejnej edycji Kieleckich Dni Przedsiębiorczości Akademickiej(edycja jesienna) o charakterze warsztatowo-szkoleniowym dla przedsiębiorców, studentów, pracowników naukowych.Organizacja Kooperacyjnej Giełdy Pracy</t>
  </si>
  <si>
    <t>Głównym zadaniem Projektu jest rozwijanie przedsiębiorczości akademickiej w zakresie wzornictwa przemysłowego i użytkowego,stworzenie warunków do rozwoju designu w Kielcach.</t>
  </si>
  <si>
    <t xml:space="preserve">Dotyczy zakupu usług od przewoźnika za wykonywane wozokilometry na terenie Miasta i Gmin ościennych </t>
  </si>
  <si>
    <t>Ze względu na specyfike badań realizacja przedsięwzięcia została przesunięta na 2012 rok</t>
  </si>
  <si>
    <t>Powyższe środki zostały wykorzystanie na pokrycie kosztów związanych 
z opracowaniem na potrzeby GIS-u  kart procedur administracyjnych oraz procedur związanych z pozyskaniem danych GIS dla potrzeb monitorowania procesu inwestycyjnego i zarządzania miastem.</t>
  </si>
  <si>
    <t xml:space="preserve">Dostosowanie budynku Urzędu Miasta przy ul. Rynek 1 do </t>
  </si>
  <si>
    <t>2010  2012</t>
  </si>
  <si>
    <t>750
75023</t>
  </si>
  <si>
    <t xml:space="preserve">Zaplanowaną na 2011r. zabudowę przeciwpożarową 2 klatek schodowych w budynku Urzędu Miasta od strony ul. Rynek przeniesiono do realizacji na 2013r.
</t>
  </si>
  <si>
    <t>obowiązujących wymagań w zakresie ochrony przeciwpożarowej</t>
  </si>
  <si>
    <t>Zapewnienie bezpieczeństwa przeciwpożarowego w budynku</t>
  </si>
  <si>
    <t xml:space="preserve">Montaż klimatyzatorów w pomieszczeniach biurowych w budynkach </t>
  </si>
  <si>
    <t>Zrealizowane wydatki poniesiono na wykonanie instalacji klimatyzacji pomieszczeń biurowych na IV piętrze i w rozdzielni głównej w budynku UM przy ul. Strycharskiej 6 oraz w  pomieszczeniach biurowych  w budynku przy ul. Rynek 1.</t>
  </si>
  <si>
    <t xml:space="preserve">Urzędu Miasta </t>
  </si>
  <si>
    <t xml:space="preserve">Zapewnienie warunków technicznych (wentylacji mechanicznej </t>
  </si>
  <si>
    <t xml:space="preserve">nawiewno-wywiewnej), wynikających z przepisów prawa (rozp. Min. </t>
  </si>
  <si>
    <t>Infrastruktury z dnia 12 kwietnia 2002r.).</t>
  </si>
  <si>
    <t>Przebudowa, rozbudowa siedziby Urzędu Miasta Kielce przy ul. Rynek 1</t>
  </si>
  <si>
    <t>2008  2015</t>
  </si>
  <si>
    <t xml:space="preserve">Realizacja zadania przesunięta na okres po 2013r. </t>
  </si>
  <si>
    <t>Zwiększenie powierzchni użytkowej (poprawa funkcjonalności budynku</t>
  </si>
  <si>
    <t>Urzędu Miasta)</t>
  </si>
  <si>
    <t>Rozbudowa istniejącej sieci komputerowej (urządzenia aktywne)</t>
  </si>
  <si>
    <t>Realizację zadania przeniesiono na 2012r..
Planowany jest zakup urządzeń aktywnych sieci komputerowej bardziej nowoczesnych (o szybkości transmisji 1000 Mb/s) w celu  wymiany starych urządzeń (niektóre zakupione jeszcze w 2000 r.).</t>
  </si>
  <si>
    <t>Zapewnienie funkcjonowania sieci komputerowej</t>
  </si>
  <si>
    <t>Rozbudowa zasilaczy awaryjnych UPS i agregatów w budynkach</t>
  </si>
  <si>
    <t xml:space="preserve">Poniesione wydatki dotyczą rozbudowy zasilacza UPS EcoPower o dodatkowy moduł 40 kVA przystosowany do pracy równoległej z istniejącymi modułami 2 x 40 kVA wraz z nowymi bateriami akumulatorów o pojemności 28 Ah dostosowanymi do współpracy z wykorzystywanymi obecnie. 
</t>
  </si>
  <si>
    <t>Urzędu Miasta</t>
  </si>
  <si>
    <t>Zapewnienie funkcjonowania systemów informatycznych</t>
  </si>
  <si>
    <t xml:space="preserve">Geopark Kielce - otwarcie obszarów poprzemysłowych pod potrzeby </t>
  </si>
  <si>
    <t>2010   2012</t>
  </si>
  <si>
    <t>710      71095</t>
  </si>
  <si>
    <t xml:space="preserve">Wykonano i odebrano ścieżkę turystyczną w Rezrwacie Wietrznia (I etap), przeprowadzono modernizację Stacji Trafo przy Amfiteatrze Kadzielnia, wykonano projekt wraz z uzyskaniem decyzji o pozwoleniu na budowę oraz zlecono wykonanie oświetlenia ścieżek turystycznych w rezerwacie Ślichowice w Kielcach - termin zakończenia robót 16.04.2012r ., wykonano zabezpieczenie fragmentu skarpy przy jaskini Szczelina w Parku Kadzielnia.
</t>
  </si>
  <si>
    <t>turystyki, edukacji i wypoczynku. Modernizacja i budowa urządzeń</t>
  </si>
  <si>
    <t xml:space="preserve">techniczno-budowlanych w Parku Kadzielnia, Rezerwacie Ślichowice, </t>
  </si>
  <si>
    <t>Rezerwacie Wietrznia</t>
  </si>
  <si>
    <t>Edukacyjno-turystyczny i rekreacyjny</t>
  </si>
  <si>
    <t>Geopark Kielce - Ogród botaniczny</t>
  </si>
  <si>
    <t>2005   2013</t>
  </si>
  <si>
    <t>710    71095</t>
  </si>
  <si>
    <t>Wykonano i odebrano  I i II etap podbudowy ciągów komunikacyjnych, przeprowadzono nasadzenia drzew, wykonano kolejny  fragment instalacji nawadniania a także przyłącza wodociągowego, uzupełniono ogrodzenie ogrodu.</t>
  </si>
  <si>
    <t>Edukacyjno-rekreacyjny</t>
  </si>
  <si>
    <t>Geopark Kielce - udostępnienie jaskiń</t>
  </si>
  <si>
    <t>2004   2013</t>
  </si>
  <si>
    <t>710     71095</t>
  </si>
  <si>
    <t>Wykonano  prace górnicze  zabezpieczające na połączeniu  jaskini Prochownia i Szczelina w Parku Kadzielnia</t>
  </si>
  <si>
    <t>Promowanie obiektów geologicznych Miasta</t>
  </si>
  <si>
    <t>900     90019</t>
  </si>
  <si>
    <t>Wykonano i odebrano przyrodniczo-geologiczną ścieżkę edukacyjną w Rezerwacie Wietrznia</t>
  </si>
  <si>
    <t>900    90019</t>
  </si>
  <si>
    <t xml:space="preserve">Wykonano przygotowanie terenu oraz nasadzenia w ogrodzie. </t>
  </si>
  <si>
    <t>Miejski Ośrodek Pomocy Rodzinie</t>
  </si>
  <si>
    <t>Adaptacja części budynku Domu Pomocy Społecznej im. Jana Pawła</t>
  </si>
  <si>
    <t>2009  2013</t>
  </si>
  <si>
    <t>852  85202</t>
  </si>
  <si>
    <t>Zadanie nie było realizowane w 2011 rroku. Dalsze prace będą realizowane  w 2013 roku.</t>
  </si>
  <si>
    <t xml:space="preserve">II ul. Jagiellońska 76 z przeznaczeniem na utworzenie Zakładu </t>
  </si>
  <si>
    <t>Opiekuńczo-Leczniczego</t>
  </si>
  <si>
    <t>Stworzenie odpowiednich warunków pielęgnacyjno-medyczno-</t>
  </si>
  <si>
    <t>rehabilitacyjnych dla osób obłożnie chorych (DPS JP II)</t>
  </si>
  <si>
    <t>Budowa Kieleckiego Centrum Niepełnosprawnych ul. Bodzentyńska</t>
  </si>
  <si>
    <t>2008  2013</t>
  </si>
  <si>
    <t>853  85311</t>
  </si>
  <si>
    <t>Zadanie nie było realizowane w 2011 roku.Kolejne etapy prac będą realizowane w 2012 i 2013 roku .</t>
  </si>
  <si>
    <t xml:space="preserve">Utworzenie miejsca rehabilitacji, integracji i pracy dla osób </t>
  </si>
  <si>
    <t>niepełnosprawnych</t>
  </si>
  <si>
    <t xml:space="preserve">Budowa, rozbudowa, modernizacja i wyposażenie ogólnodostępnych </t>
  </si>
  <si>
    <t>W ramach zadania wykonano strefę rekreacji - Park Łazy wraz z oświetleniem, wykonano studzienkę wodomierzową w trefie rekreacji - Park Czarnów oraz roboty drogowe (alejki, dojazd) i system monitoringu, wykonano projekt budowlany strefy - Park Ślichowice.</t>
  </si>
  <si>
    <t>stref sportu i rekreacji na terenie miasta Kielce</t>
  </si>
  <si>
    <t xml:space="preserve">Urządzenie miejsc aktywnego wypoczynku i rekreacji dla dzieci, </t>
  </si>
  <si>
    <t>młodzieży, osób starszych oraz niepełnosprawnych</t>
  </si>
  <si>
    <t xml:space="preserve">Docieplenie i elewacja budynku DPS im. Jana Pawła II </t>
  </si>
  <si>
    <t>W wydatek wliczona jest kwota 145 866 zł wydatku, który nie wygasł z dniem 31.12.2011r. i będzie zrealizowany w I kwartale 2012r.</t>
  </si>
  <si>
    <t>ul. Jagiellońska 76</t>
  </si>
  <si>
    <t xml:space="preserve">Wykonanie termomodernizacji budynku DPS Jana Pawła II w celu </t>
  </si>
  <si>
    <t>utrzymania odpowiedniej temeratury w pomieszczeniach z jednoczes-</t>
  </si>
  <si>
    <t>nym wprowadzeniem oszczędności w opłatach za energię cieplną</t>
  </si>
  <si>
    <t xml:space="preserve">Budowa nowego układu komunikacyjnego na terenach położonych </t>
  </si>
  <si>
    <t>2008  2011</t>
  </si>
  <si>
    <t>600          60016</t>
  </si>
  <si>
    <t>Umowa o prace projektowe została rozwiązana z dniem 11.10.2011r. Z uwagi na zmianę przepisów w zakresie uwarunkowań środowiskowych i zmianę o szczególnych zasadach przygotowania i realizacji inwestycji w zakresie dróg publicznych. Budowa tego układu komunikacyjnego zależna jest od ostatecznych decyzji GDDiK w sprawie obsługi komunikacyjnej Galerii Echo</t>
  </si>
  <si>
    <t xml:space="preserve">między ulicami Warszawską, Świętokrzyską i Studencką, a terenami </t>
  </si>
  <si>
    <t>Politechniki Świętokrzyskiej w Kielcach</t>
  </si>
  <si>
    <t>Poprawa i rozbudowa infrastruktury drogowej</t>
  </si>
  <si>
    <t>Budowa ul. Kolonia - dokumentacja i wykupy gruntów</t>
  </si>
  <si>
    <t xml:space="preserve"> 600      60015</t>
  </si>
  <si>
    <t>Trwają prace projektowe. Planowany termin zakończenia dokumentacji: marzec 2012r.</t>
  </si>
  <si>
    <t>Budowa ul. Parkowej w Kielcach</t>
  </si>
  <si>
    <t>600     60016</t>
  </si>
  <si>
    <t>Inwestycja zakończona. Wykonano: kanalizację deszczową - 300 mm, oświetlenie, linie kablową, telekomunikację, jezdnię asfaltową,  8 miejsc parkingowych. Długość 105 m, szerokość jezdni 5,5 m</t>
  </si>
  <si>
    <t>Budowa ul. Skalistej z odwodnieniem i oświetleniem (droga gminna)</t>
  </si>
  <si>
    <t>2009  2012</t>
  </si>
  <si>
    <t xml:space="preserve">Prace projektowe zostały zakończone.  Pozwolenie na budowę będzie można uzyskać po uregulowaniu stanu prawnego guntów. Realizacja inwestycji w latach następnych. </t>
  </si>
  <si>
    <t xml:space="preserve">wraz z przebudową kolizji z istniejącymi urządzeniami infrastruktury </t>
  </si>
  <si>
    <t>technicznej</t>
  </si>
  <si>
    <t>Budowa ul. Skrajnej w Kielcach na odcinku od ul. 1 Maja do posesji nr 70</t>
  </si>
  <si>
    <t>2007  2011</t>
  </si>
  <si>
    <t>Zakończono I etap inwestycji. W roku 2012 dokończenie dokumentacji projektowej etapu II wraz z wykupem gruntów niezbędnych do rozpoczęcia prac budowlanych.</t>
  </si>
  <si>
    <t>Budowa ul. Wydryńskiej w Kielcach</t>
  </si>
  <si>
    <t>600    60016</t>
  </si>
  <si>
    <t xml:space="preserve">Prace projektowe zostały zakończone. Decyzja ZRID prawomocna. W bieżącym roku zostaną poniesione jedynie koszty związane w wykupem gruntów. </t>
  </si>
  <si>
    <t>Kładka dla pieszych w ciągu ul. Karczówkowskiej</t>
  </si>
  <si>
    <t>600      60016</t>
  </si>
  <si>
    <t>Przetarg na opracowanie dokumentacji projektowej wstrzymany  z uwagi na przesunięcie środków finansowych. Po uchwaleniu budżetu w 2012 r. zostanie zlecona inwestycja w systemie zaprojektuj i wybuduj.</t>
  </si>
  <si>
    <t>Most w ciągu ul. Zielnej</t>
  </si>
  <si>
    <t>600        60016</t>
  </si>
  <si>
    <t>Pierwszy przetarg na opracowanie dokumentacji nie wyłonił wykonawcy. Kwoty oferentów przekroczyły kwotę jaką zaplanowano. Kolejny przetarg na opracowanie dokumentacji projektowej wstrzymany  z uwagi na przesunięcie środków finansowych</t>
  </si>
  <si>
    <t xml:space="preserve">Przebudowa i rozbudowa ul. Radomskiej w Kielcach (droga krajowa </t>
  </si>
  <si>
    <t xml:space="preserve">Koncepcja projektowa została zakończona. Czekamy na ustalenia dotyczące realizacji inwestycji, ponieważ częściowo jest ona w zarządzie GDDKiA </t>
  </si>
  <si>
    <t xml:space="preserve">nr 73) na odcinku od skrzyżowania z ul. Bpa M. Jaworskiego </t>
  </si>
  <si>
    <t>(Krasickiego) do granicy miasta - dokumentacja</t>
  </si>
  <si>
    <t xml:space="preserve">Przebudowa i rozbudowa ul. Żółkiewskiego w Kielcach na odcinku </t>
  </si>
  <si>
    <t>2009  2011</t>
  </si>
  <si>
    <t>Prace projektowe zostały zakończone. Decyzja ZRID prawomocna. Trwają procedury ws odszkodowań. Inwestycja przygotowana do realizacji w latach następnych.</t>
  </si>
  <si>
    <t>od ul. Janczarskiej do ul. Pancernej</t>
  </si>
  <si>
    <t xml:space="preserve">Przebudowa i rozbudowa ulicy 1-go Maja na odcinku od ul. Pawiej </t>
  </si>
  <si>
    <t>600        60015</t>
  </si>
  <si>
    <t>Realizacja II etapu budowy zakończona Dla ostatniego etapu realizacji (odcinek od ul. Skrajnej do ul. Łódzkiej) jest wydana w listopadzie decyzja ZRID (nie jest jeszcze ostateczna)</t>
  </si>
  <si>
    <t>do ul. Łódzkiej w Kielcach</t>
  </si>
  <si>
    <t xml:space="preserve">Przebudowa, rozbudowa i budowa ulic w osiedlu Ostra Górka </t>
  </si>
  <si>
    <t>2007  2013</t>
  </si>
  <si>
    <t xml:space="preserve">Zakończono prace budowlane I etapu  realizacji inwestycji (ul. Helska). Dokumentacja projektowo-kosztorysowa kolejnego etapu  jest gotowa dla poszczególnych ulic. Na budowę oczyszczalni wód deszczowych, ul. Tobruckiej, ul. Narwickiej są prawomocne  decyzje ZRID. Od decyzji ZRID dla ul. Studziankowskiej wpłynęło odwołanie. Decyzja została utrzymana w mocy i stała się ostateczna. Od decyzji ZRID dla ul. Monte Cassino  wpłynęło odwołanie. Na budowę ulic: Domki, Łopianowej złożono nowe wnioski, ponieważ zaistniała konieczność dokonania dodatkowych  podziałów geodezyjnych. 
</t>
  </si>
  <si>
    <t>w Kielcach (ulice: Domki, Łopianowa, Monte Casino, Studzian-</t>
  </si>
  <si>
    <t xml:space="preserve">kowska, Narwicka, Torbucka, Helska i Oksywska) wraz z budową </t>
  </si>
  <si>
    <t>i przebudową infrastruktury technicznej i budową oczyszczalni wód</t>
  </si>
  <si>
    <t>deszczowych</t>
  </si>
  <si>
    <t>13.</t>
  </si>
  <si>
    <t>Przebudowa ulic usparniajacych powiązania komunikacyjne w rejonie</t>
  </si>
  <si>
    <t>600       60016</t>
  </si>
  <si>
    <t>Dokumentacja projektowa opracowana. Decyzje administracyjne prawomocne. Terminy realizacji robót budowlanych: łącznika ul. Kasprowicza z Al. Solidarności - 30 kwietnia 2012 roku; skrzyżowanie ulic: Warszawskiej, Starej i Konopnickiej - 30 kwietnia 2012. Poszerzenie ul. Norwida - włączenie do ul. Warszwskiej wykonano w grudniu 2011 r.</t>
  </si>
  <si>
    <t>osiedla Bocianek</t>
  </si>
  <si>
    <t>14.</t>
  </si>
  <si>
    <t xml:space="preserve">Rozbudowa Al. Tysiąclecia Państwa Polskiego i ulicy Radiowej </t>
  </si>
  <si>
    <t>2010  2013</t>
  </si>
  <si>
    <t>Inwestycja przygotowywana zgodnie z porozumieniem z Church Land Development w sprawie współfinansowania inwestycji.  Obecnie jest opracowywana dokumentacja projektowa na zlecenie Inwestora inwestycji niedrogowej.  Po odbiorze dokumentacji będzie wystąpienie o ZRID</t>
  </si>
  <si>
    <t>w Kielcach</t>
  </si>
  <si>
    <t>15.</t>
  </si>
  <si>
    <t xml:space="preserve">Rozbudowa i przebudowa układu komunikacyjnego obejmującego </t>
  </si>
  <si>
    <t>Inwestycja na etapie procedury przetargowej, na roboty budowlane. Rozstrzygnięcie przetargu nastąpi na początku sierpnia 2011 r.</t>
  </si>
  <si>
    <t>skrzyżowanie ul. Warszawskiej z ul. Polną oraz ulice: Polną, Radiową</t>
  </si>
  <si>
    <t>i Niską w Kielcach</t>
  </si>
  <si>
    <t>16.</t>
  </si>
  <si>
    <t>Rozbudowa i przebudowa ul. Piekoszowskiej na odcinku od ul. Grun-</t>
  </si>
  <si>
    <t>Roboty budowlano-montażowe przewidziane do realizacji w istniejącym pasie drogowym zostały zgłoszone. Dokumentacja projektowa dla zadania w ramach ZRID w trakcie przygotowania materiałów do wniosku (podziały geodezyjne). Realizacja planowana po 2014 roku.</t>
  </si>
  <si>
    <t xml:space="preserve">waldzkiej do granic miasta (droga wojewódzka nr 786) w Kielcach - </t>
  </si>
  <si>
    <t>dokumentacja</t>
  </si>
  <si>
    <t>17.</t>
  </si>
  <si>
    <t xml:space="preserve">Rozbudowa północnej części skrzyżowania ulic: Warszawskiej </t>
  </si>
  <si>
    <t>600    60015</t>
  </si>
  <si>
    <t xml:space="preserve">Inwestycja zakończona. Wykonano: rozbiórkę budynków zlokalizowanych przy ul. Warszawskiej 20b i 20c, nawierzchnię z mieszanki mineralno-bitumicznej 516,13 m2, ułożono krawężniki. </t>
  </si>
  <si>
    <t xml:space="preserve">i Al. IX Wieków Kielc </t>
  </si>
  <si>
    <t>18.</t>
  </si>
  <si>
    <t xml:space="preserve">Rozbudowa skrzyżowania ulic: Wrzosowej i Czachowskiego </t>
  </si>
  <si>
    <t>Inwestycja zakończona. Wykonano nawierzchnię z mieszanek mineralno-bitumicznych 1.155 m2, krawężniki, chodniki z kostki betonowej i wjazdy 880 m2, tereny zielone 1,100 m2., oświetlenie uliczne 5 szt., onakowanie pionowe i poziome, progi zwalniające 2 szt.</t>
  </si>
  <si>
    <t xml:space="preserve">w Kielcach </t>
  </si>
  <si>
    <t>19.</t>
  </si>
  <si>
    <t>Rozbudowa ul. Łopuszniańskiej</t>
  </si>
  <si>
    <t>600   60015</t>
  </si>
  <si>
    <t>Dokumentacja projektowa w trakcie przygotowania. Obecnie toczy się postępowanie ws wydania decyzji środowiskowej, wystąpiła konieczność sporządzania raportu środowiskowego. Planowany odbiór dokumentacji projektowej marzec/kwiecień 2012 r.</t>
  </si>
  <si>
    <t>20.</t>
  </si>
  <si>
    <t xml:space="preserve">Rozbudowa ulicy łączącej ul. Piłsudskiego z ul. Sikorskiego (obecnie </t>
  </si>
  <si>
    <t>2006  2013</t>
  </si>
  <si>
    <t xml:space="preserve">Dokumentacja projektowo-kosztorysowa przygotowana. Zadanie posiada prawomocny ZRID. Ogłoszenie przetargu zostało wstrzymane, ponieważ inwestycja ma być realizowana w całości, a jej koszt (wg kosztorysów inwestorskich) wynosi 8 mln. zł. Planowana realizacja w latach 2012-2013. MZD wystąpiło z wnioskiem o dofinansowanie z Narodowego Programu Przebudowy Dróg Lokalnych do wojewody Świętokrzyskiego. </t>
  </si>
  <si>
    <t xml:space="preserve">Orląt Lwowskich) w Kielcach </t>
  </si>
  <si>
    <t>21.</t>
  </si>
  <si>
    <t>ul. Berberysowa w Kielcach</t>
  </si>
  <si>
    <t>W roku 2011 nie przewidziano wydatków poza tymi, które uwzględniają wynagrodzenia pracowników pracujących przy projektowaniu zadania</t>
  </si>
  <si>
    <t>22.</t>
  </si>
  <si>
    <t xml:space="preserve">Przebudowa ul. Górników Staszicowskich wraz z budową kanalizacji </t>
  </si>
  <si>
    <t>Trwają prace projektowe. Planowany termin odbioru dokumentacji: marzec 2012 r.</t>
  </si>
  <si>
    <t xml:space="preserve">deszczowej, chodników i ścieżki rowerowej - dokumentacja i wykupy </t>
  </si>
  <si>
    <t>gruntów</t>
  </si>
  <si>
    <t>23.</t>
  </si>
  <si>
    <t xml:space="preserve">Ul. Jagiellońska, Podklasztorna, Bernardyńska, Karczówkowska </t>
  </si>
  <si>
    <t>Dokumentacja opracowana na zlecenie GEOPARKU. Wystąpiono o ZRID. W trakcie postępowania wynikła rozbieżność w podziale geodezyjnym nieruchomości. Obecnie nowa dokumentacja podziałowa do wniosku o wydanie decyzji ZRID - w trakcie odbioru.</t>
  </si>
  <si>
    <t xml:space="preserve">w Kielcach - przebudowa i budoowa zewnętrznego układu </t>
  </si>
  <si>
    <t>komunikacyjnego Ogrodu Botanicznego w Kielcach</t>
  </si>
  <si>
    <t>24.</t>
  </si>
  <si>
    <t>Ul. Kazimierza Wielkiego w Kielcach (I i II etap)</t>
  </si>
  <si>
    <t>Zakończono prace projektowe. Nie wystąpiono z wnioskiem o ZRID. Planowana realizacja zadania w 2014 roku.</t>
  </si>
  <si>
    <t>25.</t>
  </si>
  <si>
    <t>ul. Rzepichy</t>
  </si>
  <si>
    <t>Prace projektowe zostały zakończone. Inwestycja zgłoszona do organu architektoniczno-budowlanego UM. Inwestycja przygotowana do przetargu na roboty budowlane.  Realizacja w 2012 r.</t>
  </si>
  <si>
    <t>26.</t>
  </si>
  <si>
    <t>ul. Weterynaryjna w Kielcach</t>
  </si>
  <si>
    <t>Wstrzymanie prac i przesunięcie środków finansowych na ul. Weterynaryjną  w Kielcach wynika z jej  bezpośredniego powiązania  technologicznego  z ul. Ściegiennego. Prace należy wstrzymać do momentu rozpoczęcia budowy ul. Ściegiennego. W chwili obecnej budowa odwodnienia wiązałaby się z koniecznością wykonania dodatkowych, kosztownych urządzeń przejmujących wody opadowe dla ul. Weterynaryjnej i byłaby niekorzystna pod względem finansowym</t>
  </si>
  <si>
    <t>27.</t>
  </si>
  <si>
    <t xml:space="preserve">Ul. Zgórska w Kielcach (odcinek od ul. Łopuszniańskiej </t>
  </si>
  <si>
    <t>Aktualnie trwają prace projektowe. Odbiór dokumentacji zostaje wstrzymany do czasu wykonania planu zagospodarowania przestrzenego terenu przez Biuro Planowania Przestrzennego. Przez liczne odwołania Mieszkańców ulicy trwają konsultacje społeczne.</t>
  </si>
  <si>
    <t>do ul. Przegrody)</t>
  </si>
  <si>
    <t>28.</t>
  </si>
  <si>
    <t xml:space="preserve">Wiadukt nad terenami PKP w ciągu ul. 1-Maja w Kielcach </t>
  </si>
  <si>
    <t xml:space="preserve">I etap inwestycji – przebudowa wiaduktu nad terenami PKP po przetargu. Termin realizacji do 30 września 2012r. Dla II etapu (przebudowa skrzyżowania ul. 1 go Maja z ul. Jagiellońską) jest przygotowywana dokumentacja projektowa. </t>
  </si>
  <si>
    <t>wraz z przebudową skrzyżowania ul. 1-Maja i ul. Jagiellońskiej</t>
  </si>
  <si>
    <t>29.</t>
  </si>
  <si>
    <t xml:space="preserve">Budowa drogi wewnętrznej z włączeniem do ul. Popiełuszki, na </t>
  </si>
  <si>
    <t>600       60015</t>
  </si>
  <si>
    <t>Zakończono prace projektowe. Decyzja o pozwoleniu na budowę drogi wewnętrznej wydana przez Prezydenta M Kielce jest prawomocna. Przetarg na roboty budowlane nie wyłonił wykonawcy- brak ofert. Ponowny przetarg w I kwartale 2012 r.</t>
  </si>
  <si>
    <t>potrzeby obsługi komunikacyjnej Starowstwa Powiatowego w Kielcach</t>
  </si>
  <si>
    <t>Modernizacja budynku Przedszkola Samorzadowego Nr 23</t>
  </si>
  <si>
    <t>801     80104</t>
  </si>
  <si>
    <t>W ramach modernizacji budynku wykonano: wymianę okien w całym budynku Przedszkola, modernizację dachu wraz  z kominami,  modernizację instalacji odgromowej</t>
  </si>
  <si>
    <t>ul. Fabryczna 6</t>
  </si>
  <si>
    <t>Podniesienie standardu budynku. Podniesienie poziomu opieki</t>
  </si>
  <si>
    <t>i wychowania nad dziećmi w wieku przedszkolnym.</t>
  </si>
  <si>
    <t>Termomodernizacja budynku KCK wraz z modernizacją instalacji</t>
  </si>
  <si>
    <t>Środki wydatkowano m. in. na: nadzór inwestorski nad realizacja zadania, remont pokrycia i termoizolacja stropodachów.</t>
  </si>
  <si>
    <t>Poprawa energochłonności budynku</t>
  </si>
  <si>
    <t>Wieloletnie przedsiewziecie inwestycyjne na wyposazenie jednostki budżetowej "Wzgórze Zamkowe"</t>
  </si>
  <si>
    <t>921  92195</t>
  </si>
  <si>
    <t>Środki wydatkowano m. in. na: zakup samochodu marki opel Vivaro Tour Cosmo, mebli biurowych, sprzętu komputerowego, kabiny lakierniczej, wyposażenia studia ceramicznego, drukarki ceramicznej, sprzętu fotograficznego, aparatów telefonicznych, rolet tekstylnych, sprzętu AGD, itp.</t>
  </si>
  <si>
    <t>Wyposażenie jednostki budżetowej na działalność statutową</t>
  </si>
  <si>
    <t xml:space="preserve">Budowa ścieżki rowerowej od ul. Klonowej do granic miasta </t>
  </si>
  <si>
    <t>Zrealizowano etap C ścieżki rowerowej. Zawarto umawę na wykonanie opracowania geodezyjnego o podziale nieruchomości dla ścieżki od ul. Klonowej w kierunku Cedzyny - etap B i C. Środki niewygasające - 37 000zł</t>
  </si>
  <si>
    <t>w kierunku Cedzyny</t>
  </si>
  <si>
    <t xml:space="preserve">Poprawa sprawności systemu komunikacji drogowej oraz polepszenie </t>
  </si>
  <si>
    <t>dostępności komunikacji zbiorowej</t>
  </si>
  <si>
    <t xml:space="preserve">Projekt kanalizacji sanitarnej w ul. Aleskandrówka i ul. Dobromyśl </t>
  </si>
  <si>
    <t>2008  2014</t>
  </si>
  <si>
    <t>900        90095</t>
  </si>
  <si>
    <t>Wykonano kanał sanitarny grawitacyjny w ul. Aleksandrówka z włączeniem do ul. Zalesie. Uruchomiono przepompownie ścieków P1  przy ul. Grobla.</t>
  </si>
  <si>
    <t xml:space="preserve">wraz z przyłączeniem ok. 4 km do istniejącego kanału o średnicy </t>
  </si>
  <si>
    <t>800 mm + realizacja</t>
  </si>
  <si>
    <t xml:space="preserve">   -   </t>
  </si>
  <si>
    <t xml:space="preserve">Dostosawanie posiadanych zasobów do zwiększających się potrzeb </t>
  </si>
  <si>
    <t>mieszkańców</t>
  </si>
  <si>
    <t xml:space="preserve">Projekt kanalizacji sanitarnej w ul. Cedro Mazur - przepompownie </t>
  </si>
  <si>
    <t xml:space="preserve">Zadanie w trakcie realizacji. Termin wykonania projektu przedłużono do 15 marca 2012 r. </t>
  </si>
  <si>
    <t>wraz z kanałem tłocznym ok. 1650 m + realizacja</t>
  </si>
  <si>
    <t xml:space="preserve"> -   </t>
  </si>
  <si>
    <t xml:space="preserve">Projekt kanalizacji sanitarnej w ul. Wojska Polskiego od ul. Domki </t>
  </si>
  <si>
    <t>900               90095</t>
  </si>
  <si>
    <t>Zadanie zrealizowano. Wykonano kanał Ø 400 mm o dł.300,9 m z rur kamionkowych.</t>
  </si>
  <si>
    <t>do ul. Wrzosowej-etap II</t>
  </si>
  <si>
    <t xml:space="preserve">Regulacja rzeki Silnicy z uwzgl. czynników ekologicznych </t>
  </si>
  <si>
    <t>900     90095</t>
  </si>
  <si>
    <t>Zrealizowano pierwszy etap inwestycji- kanał ulgi pod ul. Solną. Kolejny etap do realizacji w 2012 r łącznie z promenadą Solna.</t>
  </si>
  <si>
    <t>i zabezpieczenia przeciwpowodziowego - dokumentacja + realizacja</t>
  </si>
  <si>
    <t>Wydział Gospodarki Nieruchomościami  i Geodezji</t>
  </si>
  <si>
    <t>Regionalny Port Lotniczy Kielce - pozyskiwanie gruntów</t>
  </si>
  <si>
    <t>600     60095</t>
  </si>
  <si>
    <t xml:space="preserve">W latach 2006-2011 (do 31.12.2011) wykupiono 561 ha nieruchomości na potrzeby budowy lotniska. W 2011 roku niskie wykonanie wykupów spowodowane było uchyleniem planu zagospodarowania przestrzennego w Gminie Chmielnik oraz brakiem planu zagospodarowania przestrzennego w Gminie Morawica, przeznaczającego  grunty pod lotnisko, uniemożliwiając tym samym wykupy gruntów. Trwają postępowania wywłaszczeniowe w Starostwie Powiatowym w Kielcach.
</t>
  </si>
  <si>
    <t xml:space="preserve">Rozwój gospodarczy i społeczny oraz poprawa konkurencyjności </t>
  </si>
  <si>
    <t>Regionu Świętokrzyskiego  w zakresie intensyfikacji rozwoju</t>
  </si>
  <si>
    <t>infrastruktury lotniczej</t>
  </si>
  <si>
    <t>Wykupy gruntów pod drogi - Dąbrowa II</t>
  </si>
  <si>
    <t>700     70005</t>
  </si>
  <si>
    <t>W 2011 roku wykupiono 4,98 ha gruntów. Pozostało do wykupu ok.5 ha.</t>
  </si>
  <si>
    <t>Rozbudowa infrastruktury drogowej</t>
  </si>
  <si>
    <t>Wydział  Mieszkalnictwa</t>
  </si>
  <si>
    <t xml:space="preserve">Wykonanie projektów koncepcyjnych, dokumentacji, ekspertyz </t>
  </si>
  <si>
    <t>700  70095</t>
  </si>
  <si>
    <t>W zawiązku z przjęciem przez Wydział Inwestycji etapu projektowania zadania pn. Budowa budynków mieszkalnych "Złota Jesień" przy ul. Kazimierza Wielkiego w Kielcach środki finansowe w wyskości 94.311, 23 zł przeznaczone na wykonanie dokumentacji projektowej dla w/w zadania nie zostały wykorzystane.</t>
  </si>
  <si>
    <t>i analiz pod budownictwo komunalne i socjalne</t>
  </si>
  <si>
    <t xml:space="preserve">Zaspokajanie potrzeb mieszkaniowych członków wspólnoty </t>
  </si>
  <si>
    <t>samorządowej Kielc</t>
  </si>
  <si>
    <t>Wydział Ochrony Środowiska</t>
  </si>
  <si>
    <t>Wykonanie badań geofizycznych - wdrożenie monitoringu sejsmiczne-</t>
  </si>
  <si>
    <t>Zakup stacji sejsmicznych do pomiaru drgań ośrodka skalnego i ciągłe monitorowanie drgań - zadanie zrealizowane</t>
  </si>
  <si>
    <t>go Kielc i obszarów przyległych</t>
  </si>
  <si>
    <t xml:space="preserve">Zbadanie naturalnej sejsmiczności podłoża tektonicznego miasta </t>
  </si>
  <si>
    <t>Kielce i obszarów przyległych</t>
  </si>
  <si>
    <t>Regionalny Port Lotniczy KIELCE - prace przedprojektowe</t>
  </si>
  <si>
    <t>2006  2011</t>
  </si>
  <si>
    <t>600  60095</t>
  </si>
  <si>
    <t xml:space="preserve">Wypłata wynagrodzenia za sporządzenie uzupełnień do Raportu oddziaływania na środowisko przedsięwzięcia, zwrot części kar umownych naliczonych uprzednio przez miasto Kielce z tytułu nieterminowego dostarczenia dokumentacji projektowej  </t>
  </si>
  <si>
    <t xml:space="preserve">Przygotowanie dokumentacji przedinwestycyjnej na potrzeby budowy </t>
  </si>
  <si>
    <t>Regionalnego Portu Lotniczego Kielce</t>
  </si>
  <si>
    <t>Wydział Realizacji Inwestycji</t>
  </si>
  <si>
    <t xml:space="preserve">Budowa budynków mieszkalnych "Zlota Jesień" przy ul. Kazimierza </t>
  </si>
  <si>
    <t>700    70095</t>
  </si>
  <si>
    <t>Wykonano mapy do celów projektowych, badania geologiczne. Kontynuacja zadania w latach następnych</t>
  </si>
  <si>
    <t>Wielkiego w Kielcach</t>
  </si>
  <si>
    <t>Zaspokojenie potrzeb mieszkaniowych mieszkańców Kielc</t>
  </si>
  <si>
    <t xml:space="preserve">Budowa budynku mieszkalnego wielorodzinnego "Złota Jesień" </t>
  </si>
  <si>
    <t>Zadanie zrealizowano. Wybudowano budynek  o 3 kondygnacjach, 18 mieszkaniach</t>
  </si>
  <si>
    <t>u zbiegu ulic Leszczyńskiej i Wiejskiej</t>
  </si>
  <si>
    <t xml:space="preserve">Zaspokojenie i poprawa warunków socjalno-bytowych mieszkańców </t>
  </si>
  <si>
    <t>Gminy, poprawa estetyki miasta</t>
  </si>
  <si>
    <t>Budynek mieszkalny wielorodzinny przy ul. Chrobrego w Kielcach</t>
  </si>
  <si>
    <t>2008-2013</t>
  </si>
  <si>
    <t>700   70095</t>
  </si>
  <si>
    <t>Dokumentacja w trakcie opracowania. Budynek 9 kondygnacyjny, 36 mieszkań</t>
  </si>
  <si>
    <t>Zespół budynków mieszkalnych przy ul. Lecha w Kielcach</t>
  </si>
  <si>
    <t xml:space="preserve"> 2011    2015</t>
  </si>
  <si>
    <t>Opracowano koncepcję architektoniczną. Realizacja zadania przesunieta na lata następne</t>
  </si>
  <si>
    <t>Zespół budynków mieszkalnych przy ul. Piekoszowskiej w Kielcach</t>
  </si>
  <si>
    <t>2011    2015</t>
  </si>
  <si>
    <t>Realizacja zadania przeniesiona na lata następne</t>
  </si>
  <si>
    <t xml:space="preserve">Zespół budynków mieszkalnych segmentowych przy ul. Hutniczej </t>
  </si>
  <si>
    <t>2011     2013</t>
  </si>
  <si>
    <t>W trakcie wykonania dokumentacji projektowej - 5 budynków mieszkalnych, ogółem 36 mieszkań socjalnych, droga wewnetrzna, sieć wodociągowo-kanalizacyjna, plac zabaw, chodniki</t>
  </si>
  <si>
    <t xml:space="preserve">Zaspokojenie potrzeb mieszkaniowych członków wspólnoty </t>
  </si>
  <si>
    <t>Budowa szkoły podstawowej wraz z przedszkolem - Dąbrowa</t>
  </si>
  <si>
    <t>801   80101</t>
  </si>
  <si>
    <t>Wykonano dokumentacje projektowo-kosztorysową. Uzyskano pozwolenie na budowę.</t>
  </si>
  <si>
    <t>Polepszenie standardów dostarczenia usług oświatowo-wychowaw-</t>
  </si>
  <si>
    <t>czych w mieście</t>
  </si>
  <si>
    <t>Budowa budynku na potrzeby przedszkola - Piekoszowska II</t>
  </si>
  <si>
    <t>801   80104</t>
  </si>
  <si>
    <t xml:space="preserve"> Wybudowano budynek dwukondygnacyjny, czterosegmentowy o łącznej powierzchni netto 2.343,64m2 w tym przedszkole 1.002,18m2, 4 oddziałowe na ok.. 100 dzieci. Przedszkole z odrębnym węzłem żywieniowo- gospodarczym, w pełni wyposazone. </t>
  </si>
  <si>
    <t>Podniesienie standardów w zakresie zapewnienia opieki dzieciom</t>
  </si>
  <si>
    <t xml:space="preserve">Modernizacja budynku Zespołu Szkół Ogólnokształcących Nr 28 </t>
  </si>
  <si>
    <t>801   80110</t>
  </si>
  <si>
    <t>Zadanie w trakcie realizacji. Modernizacja i przystosowanie budynku na potrzeby gimnazjum, przedszkola , biblioteki miejskiej, świetlicy środowiskowej. Zagospodarowanie terenu obejmuje wykonanie boiska do siatkówki, bieżnię, skocznię, plac zabaw dla dzieci, drogę wewnętrzną i parking.</t>
  </si>
  <si>
    <t>ul. Górnicza 64 wraz z zagospodarowaniem terenu</t>
  </si>
  <si>
    <t>Zwiększenie dostępności do nauki, kultury i sportu</t>
  </si>
  <si>
    <t>Budowa budynku na potrzeby żłobka - Piekoszowska II</t>
  </si>
  <si>
    <t>2008   2011</t>
  </si>
  <si>
    <t>853    85305</t>
  </si>
  <si>
    <t>Żlobek czterooddzialowy  o pow. netto 1.341,4m2 wraz  z placem zabaw i zagospodarowaniem ternu</t>
  </si>
  <si>
    <t>Budowa kanalizacji sanitarnej w ul. Górnej</t>
  </si>
  <si>
    <t>900   90095</t>
  </si>
  <si>
    <t>Zrealizowano kanał sanitarny  z rur PCV o średnicy 400mm - 241,3m; o średnicy 315mm - 361,5m z odcinkami bocznymi  o łącznej długości 205,97m</t>
  </si>
  <si>
    <t xml:space="preserve">Przebudowa budynków przy ul. Zamkowej 1 na zaplecze konferencyjne </t>
  </si>
  <si>
    <t>921    92109</t>
  </si>
  <si>
    <t>Kontynuacja zadania w latach 2012-2013. Opracowano materiały do ogloszenia konkursu na opracowanie koncepcji architektonicznej.</t>
  </si>
  <si>
    <t xml:space="preserve">dla Ośrodka Mysli Patriotycznej i Obywatelskiej, Galerii Współczesnej </t>
  </si>
  <si>
    <t>Sztuki Użytkowej oraz Warsztatów Rękodzieła Artystycznego</t>
  </si>
  <si>
    <t>Rewitalizacja śródmieścia Kielc</t>
  </si>
  <si>
    <t xml:space="preserve">Wydział Zarządzania Kryzysowego </t>
  </si>
  <si>
    <t xml:space="preserve">Rozbudowa, modernizacja oraz wyposażenie miejskiego systemu </t>
  </si>
  <si>
    <t>754     75495</t>
  </si>
  <si>
    <t>Dostawa i wdrożenie do systemu monitoringu wizyjnego miasta Kielce 23 kamer cyfrowych IP, zakup sprzętu, mebli biurowych wraz z montażem stanowiące niezbędne wyposażenie MCMW, a także dostawę i wdrożenie do systemu monitoringu wizyjnego miasta Kielce 23 kamer cyfrowych IP</t>
  </si>
  <si>
    <t xml:space="preserve">monitoringu wizyjnego Miasta Kielce </t>
  </si>
  <si>
    <t>Podnoszenie bezpieczeństwa obywateli Miasta Kielce</t>
  </si>
  <si>
    <t xml:space="preserve">Wymiana sieci ostrzegania i alarmowania oraz urządzeń do </t>
  </si>
  <si>
    <t>2007  2012</t>
  </si>
  <si>
    <t>754     75414</t>
  </si>
  <si>
    <t>Plan nie został zrealizowany, gdyż oferty jakie były złożone na w/w zadanie przekroczyły zabezpieczone środki finansowe.</t>
  </si>
  <si>
    <t xml:space="preserve">sterowania syrenami elektornicznymi </t>
  </si>
  <si>
    <t xml:space="preserve">Dostosowanie systemu ostrzegania i alarmowania do obowiązujących </t>
  </si>
  <si>
    <t>standardów</t>
  </si>
  <si>
    <t xml:space="preserve">Zakup niezbędnego wyposażenia miejskiego systemu monitoringu </t>
  </si>
  <si>
    <t>754  75495</t>
  </si>
  <si>
    <t>Środki przeznaczono na zakup urządzenia wielofunkcyjnego Nashuatec MP 2000, zakup 2 kpl komputerów wraz z oprogramowaniem, 2 niszczarek Kobra stanowiących niezbędne wyposażenie MCMW, wykonanie pętli połączeniowej DVI do ściany wizyjnej.</t>
  </si>
  <si>
    <t>wizyjnego Miasta Kielce</t>
  </si>
  <si>
    <t>Tabela Nr 3</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</si>
</sst>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_ ;\-#,##0\ "/>
    <numFmt numFmtId="170" formatCode="[$-415]d\ mmmm\ yyyy"/>
    <numFmt numFmtId="171" formatCode="#,##0.00\ &quot;zł&quot;"/>
    <numFmt numFmtId="172" formatCode="0.0"/>
    <numFmt numFmtId="173" formatCode="#,##0.00_ ;\-#,##0.00\ "/>
    <numFmt numFmtId="174" formatCode="#,##0.000"/>
  </numFmts>
  <fonts count="59">
    <font>
      <sz val="10"/>
      <name val="Arial"/>
      <family val="0"/>
    </font>
    <font>
      <u val="single"/>
      <sz val="10"/>
      <color indexed="12"/>
      <name val="Arial"/>
      <family val="2"/>
    </font>
    <font>
      <u val="single"/>
      <sz val="10"/>
      <color indexed="36"/>
      <name val="Arial"/>
      <family val="2"/>
    </font>
    <font>
      <sz val="8"/>
      <name val="Arial"/>
      <family val="2"/>
    </font>
    <font>
      <b/>
      <sz val="8.5"/>
      <name val="Arial"/>
      <family val="2"/>
    </font>
    <font>
      <sz val="8.5"/>
      <name val="Arial"/>
      <family val="2"/>
    </font>
    <font>
      <i/>
      <sz val="8.5"/>
      <name val="Arial"/>
      <family val="2"/>
    </font>
    <font>
      <sz val="7"/>
      <name val="Arial"/>
      <family val="2"/>
    </font>
    <font>
      <b/>
      <sz val="10"/>
      <name val="Arial"/>
      <family val="2"/>
    </font>
    <font>
      <b/>
      <sz val="11"/>
      <name val="Arial"/>
      <family val="2"/>
    </font>
    <font>
      <b/>
      <i/>
      <sz val="7"/>
      <name val="Arial"/>
      <family val="2"/>
    </font>
    <font>
      <b/>
      <i/>
      <sz val="8.5"/>
      <name val="Arial"/>
      <family val="2"/>
    </font>
    <font>
      <sz val="8.5"/>
      <color indexed="8"/>
      <name val="Czcionka tekstu podstawowego"/>
      <family val="2"/>
    </font>
    <font>
      <sz val="8.5"/>
      <color indexed="8"/>
      <name val="Arial"/>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5"/>
      <color indexed="60"/>
      <name val="Arial"/>
      <family val="2"/>
    </font>
    <font>
      <b/>
      <sz val="11"/>
      <color indexed="60"/>
      <name val="Arial"/>
      <family val="2"/>
    </font>
    <font>
      <b/>
      <i/>
      <sz val="7"/>
      <color indexed="60"/>
      <name val="Arial"/>
      <family val="2"/>
    </font>
    <font>
      <sz val="7"/>
      <color indexed="60"/>
      <name val="Arial"/>
      <family val="2"/>
    </font>
    <font>
      <i/>
      <sz val="8.5"/>
      <color indexed="6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5"/>
      <color rgb="FFC00000"/>
      <name val="Arial"/>
      <family val="2"/>
    </font>
    <font>
      <b/>
      <sz val="11"/>
      <color rgb="FFC00000"/>
      <name val="Arial"/>
      <family val="2"/>
    </font>
    <font>
      <b/>
      <i/>
      <sz val="7"/>
      <color rgb="FFC00000"/>
      <name val="Arial"/>
      <family val="2"/>
    </font>
    <font>
      <sz val="7"/>
      <color rgb="FFC00000"/>
      <name val="Arial"/>
      <family val="2"/>
    </font>
    <font>
      <i/>
      <sz val="8.5"/>
      <color rgb="FFC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color indexed="63"/>
      </left>
      <right style="thin">
        <color indexed="63"/>
      </right>
      <top style="thin"/>
      <bottom/>
    </border>
    <border>
      <left style="thin">
        <color indexed="63"/>
      </left>
      <right/>
      <top style="thin">
        <color indexed="63"/>
      </top>
      <bottom/>
    </border>
    <border>
      <left/>
      <right style="thin">
        <color indexed="63"/>
      </right>
      <top style="thin">
        <color indexed="63"/>
      </top>
      <bottom/>
    </border>
    <border>
      <left style="thin">
        <color indexed="63"/>
      </left>
      <right style="thin">
        <color indexed="63"/>
      </right>
      <top style="thin">
        <color indexed="63"/>
      </top>
      <bottom/>
    </border>
    <border>
      <left/>
      <right/>
      <top style="thin">
        <color indexed="63"/>
      </top>
      <bottom/>
    </border>
    <border>
      <left style="thin">
        <color indexed="63"/>
      </left>
      <right/>
      <top/>
      <bottom/>
    </border>
    <border>
      <left/>
      <right style="thin">
        <color indexed="63"/>
      </right>
      <top/>
      <bottom/>
    </border>
    <border>
      <left style="thin">
        <color indexed="63"/>
      </left>
      <right style="thin">
        <color indexed="63"/>
      </right>
      <top/>
      <bottom/>
    </border>
    <border>
      <left style="thin">
        <color indexed="63"/>
      </left>
      <right style="thin">
        <color indexed="63"/>
      </right>
      <top/>
      <bottom style="thin">
        <color indexed="63"/>
      </bottom>
    </border>
    <border>
      <left style="thin">
        <color indexed="63"/>
      </left>
      <right/>
      <top/>
      <bottom style="thin">
        <color indexed="63"/>
      </bottom>
    </border>
    <border>
      <left/>
      <right style="thin">
        <color indexed="63"/>
      </right>
      <top/>
      <bottom style="thin">
        <color indexed="63"/>
      </bottom>
    </border>
    <border>
      <left/>
      <right/>
      <top/>
      <bottom style="thin">
        <color indexed="63"/>
      </bottom>
    </border>
    <border>
      <left style="thin">
        <color indexed="63"/>
      </left>
      <right style="thin">
        <color indexed="63"/>
      </right>
      <top/>
      <bottom style="thin"/>
    </border>
    <border>
      <left style="thin"/>
      <right style="thin"/>
      <top style="thin">
        <color indexed="63"/>
      </top>
      <bottom/>
    </border>
    <border>
      <left style="thin"/>
      <right style="thin"/>
      <top/>
      <bottom style="thin">
        <color indexed="63"/>
      </bottom>
    </border>
    <border>
      <left/>
      <right/>
      <top style="thin"/>
      <bottom/>
    </border>
    <border>
      <left/>
      <right style="thin">
        <color indexed="63"/>
      </right>
      <top/>
      <bottom style="thin"/>
    </border>
    <border>
      <left/>
      <right style="thin">
        <color indexed="63"/>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572">
    <xf numFmtId="0" fontId="0" fillId="0" borderId="0" xfId="0" applyAlignment="1">
      <alignment/>
    </xf>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horizontal="center" vertical="center"/>
    </xf>
    <xf numFmtId="49" fontId="57" fillId="0" borderId="0" xfId="0" applyNumberFormat="1" applyFont="1" applyFill="1" applyAlignment="1">
      <alignment horizontal="center" vertical="center"/>
    </xf>
    <xf numFmtId="0" fontId="54" fillId="33" borderId="10" xfId="0" applyFont="1" applyFill="1" applyBorder="1" applyAlignment="1">
      <alignment vertical="center"/>
    </xf>
    <xf numFmtId="0" fontId="54" fillId="33" borderId="11" xfId="0" applyFont="1" applyFill="1" applyBorder="1" applyAlignment="1">
      <alignment vertical="center"/>
    </xf>
    <xf numFmtId="0" fontId="54" fillId="33" borderId="12" xfId="0" applyFont="1" applyFill="1" applyBorder="1" applyAlignment="1">
      <alignment vertical="center"/>
    </xf>
    <xf numFmtId="0" fontId="54" fillId="33" borderId="10" xfId="0" applyFont="1" applyFill="1" applyBorder="1" applyAlignment="1">
      <alignment horizontal="center" vertical="center"/>
    </xf>
    <xf numFmtId="3" fontId="54" fillId="33" borderId="10" xfId="0" applyNumberFormat="1" applyFont="1" applyFill="1" applyBorder="1" applyAlignment="1">
      <alignment vertical="center"/>
    </xf>
    <xf numFmtId="4" fontId="54" fillId="33" borderId="10" xfId="0" applyNumberFormat="1" applyFont="1" applyFill="1" applyBorder="1" applyAlignment="1">
      <alignment vertical="center"/>
    </xf>
    <xf numFmtId="164" fontId="54" fillId="33" borderId="10" xfId="0" applyNumberFormat="1" applyFont="1" applyFill="1" applyBorder="1" applyAlignment="1">
      <alignment horizontal="center" vertical="center"/>
    </xf>
    <xf numFmtId="4" fontId="54" fillId="34" borderId="10" xfId="0" applyNumberFormat="1" applyFont="1" applyFill="1" applyBorder="1" applyAlignment="1">
      <alignment horizontal="center" vertical="center" wrapText="1"/>
    </xf>
    <xf numFmtId="0" fontId="54" fillId="33" borderId="13" xfId="0" applyFont="1" applyFill="1" applyBorder="1" applyAlignment="1">
      <alignment vertical="center"/>
    </xf>
    <xf numFmtId="0" fontId="54" fillId="33" borderId="14" xfId="0" applyFont="1" applyFill="1" applyBorder="1" applyAlignment="1">
      <alignment vertical="center"/>
    </xf>
    <xf numFmtId="0" fontId="54" fillId="33" borderId="15" xfId="0" applyFont="1" applyFill="1" applyBorder="1" applyAlignment="1">
      <alignment vertical="center"/>
    </xf>
    <xf numFmtId="0" fontId="54" fillId="33" borderId="13" xfId="0" applyFont="1" applyFill="1" applyBorder="1" applyAlignment="1">
      <alignment horizontal="center" vertical="center"/>
    </xf>
    <xf numFmtId="0" fontId="54" fillId="33" borderId="13" xfId="0" applyFont="1" applyFill="1" applyBorder="1" applyAlignment="1">
      <alignment horizontal="center" vertical="center" wrapText="1"/>
    </xf>
    <xf numFmtId="3" fontId="54" fillId="33" borderId="13" xfId="0" applyNumberFormat="1" applyFont="1" applyFill="1" applyBorder="1" applyAlignment="1">
      <alignment vertical="center"/>
    </xf>
    <xf numFmtId="164" fontId="54" fillId="33" borderId="13" xfId="0" applyNumberFormat="1" applyFont="1" applyFill="1" applyBorder="1" applyAlignment="1">
      <alignment horizontal="center" vertical="center"/>
    </xf>
    <xf numFmtId="4" fontId="54" fillId="33" borderId="13" xfId="0" applyNumberFormat="1" applyFont="1" applyFill="1" applyBorder="1" applyAlignment="1">
      <alignment vertical="center"/>
    </xf>
    <xf numFmtId="4" fontId="54" fillId="0" borderId="0" xfId="0" applyNumberFormat="1" applyFont="1" applyFill="1" applyAlignment="1">
      <alignment vertical="center"/>
    </xf>
    <xf numFmtId="0" fontId="54" fillId="0" borderId="16" xfId="0" applyFont="1" applyBorder="1" applyAlignment="1">
      <alignment vertical="center"/>
    </xf>
    <xf numFmtId="0" fontId="54" fillId="0" borderId="17" xfId="0" applyFont="1" applyBorder="1" applyAlignment="1">
      <alignment vertical="center" wrapText="1"/>
    </xf>
    <xf numFmtId="4" fontId="54" fillId="0" borderId="16" xfId="0" applyNumberFormat="1" applyFont="1" applyFill="1" applyBorder="1" applyAlignment="1">
      <alignment vertical="center"/>
    </xf>
    <xf numFmtId="4" fontId="58" fillId="0" borderId="0" xfId="0" applyNumberFormat="1" applyFont="1" applyFill="1" applyAlignment="1">
      <alignment vertical="center"/>
    </xf>
    <xf numFmtId="0" fontId="54" fillId="0" borderId="14" xfId="0" applyFont="1" applyBorder="1" applyAlignment="1">
      <alignment vertical="center"/>
    </xf>
    <xf numFmtId="0" fontId="54" fillId="0" borderId="13" xfId="0" applyFont="1" applyBorder="1" applyAlignment="1">
      <alignment horizontal="center" vertical="center" wrapText="1"/>
    </xf>
    <xf numFmtId="3" fontId="54" fillId="0" borderId="14" xfId="0" applyNumberFormat="1" applyFont="1" applyBorder="1" applyAlignment="1">
      <alignment vertical="center"/>
    </xf>
    <xf numFmtId="4" fontId="54" fillId="0" borderId="14" xfId="0" applyNumberFormat="1" applyFont="1" applyBorder="1" applyAlignment="1">
      <alignment vertical="center"/>
    </xf>
    <xf numFmtId="164" fontId="54" fillId="0" borderId="13" xfId="0" applyNumberFormat="1" applyFont="1" applyBorder="1" applyAlignment="1">
      <alignment horizontal="center" vertical="center"/>
    </xf>
    <xf numFmtId="3" fontId="54" fillId="0" borderId="13" xfId="0" applyNumberFormat="1" applyFont="1" applyBorder="1" applyAlignment="1">
      <alignment vertical="center"/>
    </xf>
    <xf numFmtId="0" fontId="54" fillId="35" borderId="10" xfId="0" applyFont="1" applyFill="1" applyBorder="1" applyAlignment="1">
      <alignment vertical="center"/>
    </xf>
    <xf numFmtId="49" fontId="54" fillId="35" borderId="11" xfId="0" applyNumberFormat="1" applyFont="1" applyFill="1" applyBorder="1" applyAlignment="1">
      <alignment vertical="center"/>
    </xf>
    <xf numFmtId="0" fontId="54" fillId="35" borderId="12" xfId="0" applyFont="1" applyFill="1" applyBorder="1" applyAlignment="1">
      <alignment vertical="center"/>
    </xf>
    <xf numFmtId="0" fontId="54" fillId="35" borderId="10" xfId="0" applyFont="1" applyFill="1" applyBorder="1" applyAlignment="1">
      <alignment horizontal="center" vertical="center"/>
    </xf>
    <xf numFmtId="0" fontId="54" fillId="35" borderId="10" xfId="0" applyFont="1" applyFill="1" applyBorder="1" applyAlignment="1">
      <alignment horizontal="center" vertical="center" wrapText="1"/>
    </xf>
    <xf numFmtId="3" fontId="54" fillId="35" borderId="10" xfId="0" applyNumberFormat="1" applyFont="1" applyFill="1" applyBorder="1" applyAlignment="1">
      <alignment vertical="center"/>
    </xf>
    <xf numFmtId="4" fontId="54" fillId="35" borderId="10" xfId="0" applyNumberFormat="1" applyFont="1" applyFill="1" applyBorder="1" applyAlignment="1">
      <alignment vertical="center"/>
    </xf>
    <xf numFmtId="164" fontId="54" fillId="35" borderId="10" xfId="0" applyNumberFormat="1" applyFont="1" applyFill="1" applyBorder="1" applyAlignment="1">
      <alignment horizontal="center" vertical="center"/>
    </xf>
    <xf numFmtId="0" fontId="54" fillId="35" borderId="13" xfId="0" applyFont="1" applyFill="1" applyBorder="1" applyAlignment="1">
      <alignment vertical="center"/>
    </xf>
    <xf numFmtId="0" fontId="54" fillId="35" borderId="14" xfId="0" applyFont="1" applyFill="1" applyBorder="1" applyAlignment="1">
      <alignment vertical="center"/>
    </xf>
    <xf numFmtId="0" fontId="54" fillId="35" borderId="15" xfId="0" applyFont="1" applyFill="1" applyBorder="1" applyAlignment="1">
      <alignment vertical="center"/>
    </xf>
    <xf numFmtId="0" fontId="54" fillId="35" borderId="13" xfId="0" applyFont="1" applyFill="1" applyBorder="1" applyAlignment="1">
      <alignment horizontal="center" vertical="center"/>
    </xf>
    <xf numFmtId="0" fontId="54" fillId="35" borderId="13" xfId="0" applyFont="1" applyFill="1" applyBorder="1" applyAlignment="1">
      <alignment horizontal="center" vertical="center" wrapText="1"/>
    </xf>
    <xf numFmtId="3" fontId="54" fillId="35" borderId="13" xfId="0" applyNumberFormat="1" applyFont="1" applyFill="1" applyBorder="1" applyAlignment="1">
      <alignment vertical="center"/>
    </xf>
    <xf numFmtId="164" fontId="54" fillId="35" borderId="13" xfId="0" applyNumberFormat="1" applyFont="1" applyFill="1" applyBorder="1" applyAlignment="1">
      <alignment horizontal="center" vertical="center"/>
    </xf>
    <xf numFmtId="4" fontId="54" fillId="35" borderId="13" xfId="0" applyNumberFormat="1" applyFont="1" applyFill="1" applyBorder="1" applyAlignment="1">
      <alignment vertical="center"/>
    </xf>
    <xf numFmtId="0" fontId="54" fillId="0" borderId="13" xfId="0" applyFont="1" applyBorder="1" applyAlignment="1">
      <alignment vertical="center" wrapText="1"/>
    </xf>
    <xf numFmtId="3" fontId="54" fillId="0" borderId="13" xfId="0" applyNumberFormat="1" applyFont="1" applyFill="1" applyBorder="1" applyAlignment="1">
      <alignment vertical="center"/>
    </xf>
    <xf numFmtId="4" fontId="54" fillId="0" borderId="13" xfId="0" applyNumberFormat="1" applyFont="1" applyFill="1" applyBorder="1" applyAlignment="1">
      <alignment vertical="center"/>
    </xf>
    <xf numFmtId="0" fontId="54" fillId="35" borderId="11" xfId="0" applyFont="1" applyFill="1" applyBorder="1" applyAlignment="1">
      <alignment vertical="center"/>
    </xf>
    <xf numFmtId="0" fontId="54" fillId="35" borderId="12" xfId="0" applyFont="1" applyFill="1" applyBorder="1" applyAlignment="1">
      <alignment vertical="center" wrapText="1"/>
    </xf>
    <xf numFmtId="3" fontId="54" fillId="35" borderId="11" xfId="0" applyNumberFormat="1" applyFont="1" applyFill="1" applyBorder="1" applyAlignment="1">
      <alignment vertical="center"/>
    </xf>
    <xf numFmtId="4" fontId="54" fillId="35" borderId="11" xfId="0" applyNumberFormat="1" applyFont="1" applyFill="1" applyBorder="1" applyAlignment="1">
      <alignment vertical="center"/>
    </xf>
    <xf numFmtId="4" fontId="54" fillId="35" borderId="10" xfId="0" applyNumberFormat="1" applyFont="1" applyFill="1" applyBorder="1" applyAlignment="1">
      <alignment vertical="center" wrapText="1"/>
    </xf>
    <xf numFmtId="49" fontId="54" fillId="0" borderId="13" xfId="0" applyNumberFormat="1" applyFont="1" applyBorder="1" applyAlignment="1">
      <alignment vertical="center"/>
    </xf>
    <xf numFmtId="0" fontId="54" fillId="0" borderId="17" xfId="0" applyFont="1" applyBorder="1" applyAlignment="1">
      <alignment vertical="top" wrapText="1"/>
    </xf>
    <xf numFmtId="4" fontId="54" fillId="0" borderId="0" xfId="0" applyNumberFormat="1" applyFont="1" applyFill="1" applyBorder="1" applyAlignment="1">
      <alignment vertical="center"/>
    </xf>
    <xf numFmtId="0" fontId="54" fillId="0" borderId="16" xfId="0" applyFont="1" applyBorder="1" applyAlignment="1">
      <alignment horizontal="center" vertical="top" wrapText="1"/>
    </xf>
    <xf numFmtId="0" fontId="54" fillId="0" borderId="17" xfId="0" applyFont="1" applyBorder="1" applyAlignment="1">
      <alignment horizontal="left" vertical="top" wrapText="1"/>
    </xf>
    <xf numFmtId="0" fontId="54" fillId="0" borderId="15" xfId="0" applyFont="1" applyBorder="1" applyAlignment="1">
      <alignment vertical="top"/>
    </xf>
    <xf numFmtId="4" fontId="54" fillId="0" borderId="13" xfId="0" applyNumberFormat="1" applyFont="1" applyFill="1" applyBorder="1" applyAlignment="1">
      <alignment vertical="center" wrapText="1"/>
    </xf>
    <xf numFmtId="4" fontId="54" fillId="0" borderId="10" xfId="0" applyNumberFormat="1" applyFont="1" applyFill="1" applyBorder="1" applyAlignment="1">
      <alignment vertical="center" wrapText="1"/>
    </xf>
    <xf numFmtId="4" fontId="54" fillId="0" borderId="0" xfId="0" applyNumberFormat="1" applyFont="1" applyFill="1" applyAlignment="1">
      <alignment horizontal="center" vertical="center" wrapText="1"/>
    </xf>
    <xf numFmtId="0" fontId="4" fillId="33" borderId="18"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8" xfId="0" applyFont="1" applyFill="1" applyBorder="1" applyAlignment="1">
      <alignment horizontal="center" vertical="center" wrapText="1"/>
    </xf>
    <xf numFmtId="0" fontId="5" fillId="33" borderId="18" xfId="0" applyFont="1" applyFill="1" applyBorder="1" applyAlignment="1">
      <alignment vertical="center"/>
    </xf>
    <xf numFmtId="3" fontId="4" fillId="33" borderId="18" xfId="0" applyNumberFormat="1" applyFont="1" applyFill="1" applyBorder="1" applyAlignment="1">
      <alignment vertical="center"/>
    </xf>
    <xf numFmtId="164" fontId="4" fillId="33" borderId="18" xfId="0" applyNumberFormat="1" applyFont="1" applyFill="1" applyBorder="1" applyAlignment="1">
      <alignment horizontal="center" vertical="center"/>
    </xf>
    <xf numFmtId="4" fontId="4" fillId="33" borderId="18" xfId="0" applyNumberFormat="1" applyFont="1" applyFill="1" applyBorder="1" applyAlignment="1">
      <alignment vertical="center"/>
    </xf>
    <xf numFmtId="0" fontId="5" fillId="35" borderId="0" xfId="0" applyFont="1" applyFill="1" applyBorder="1" applyAlignment="1">
      <alignment vertical="center"/>
    </xf>
    <xf numFmtId="49" fontId="5" fillId="33" borderId="16" xfId="0" applyNumberFormat="1" applyFont="1" applyFill="1" applyBorder="1" applyAlignment="1">
      <alignment vertical="center"/>
    </xf>
    <xf numFmtId="3" fontId="5" fillId="33" borderId="18" xfId="0" applyNumberFormat="1" applyFont="1" applyFill="1" applyBorder="1" applyAlignment="1">
      <alignment vertical="center"/>
    </xf>
    <xf numFmtId="4" fontId="5" fillId="33" borderId="18" xfId="0" applyNumberFormat="1" applyFont="1" applyFill="1" applyBorder="1" applyAlignment="1">
      <alignment vertical="center"/>
    </xf>
    <xf numFmtId="164" fontId="5" fillId="33" borderId="18" xfId="0" applyNumberFormat="1" applyFont="1" applyFill="1" applyBorder="1" applyAlignment="1">
      <alignment horizontal="center"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3" fontId="5" fillId="33" borderId="13" xfId="0" applyNumberFormat="1" applyFont="1" applyFill="1" applyBorder="1" applyAlignment="1">
      <alignment vertical="center"/>
    </xf>
    <xf numFmtId="164" fontId="5" fillId="33" borderId="13" xfId="0" applyNumberFormat="1" applyFont="1" applyFill="1" applyBorder="1" applyAlignment="1">
      <alignment horizontal="center" vertical="center"/>
    </xf>
    <xf numFmtId="4" fontId="5" fillId="33" borderId="13" xfId="0" applyNumberFormat="1" applyFont="1"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wrapText="1"/>
    </xf>
    <xf numFmtId="0" fontId="5" fillId="0" borderId="18"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wrapText="1"/>
    </xf>
    <xf numFmtId="0" fontId="6" fillId="0" borderId="16" xfId="0" applyFont="1" applyBorder="1" applyAlignment="1">
      <alignment vertical="center"/>
    </xf>
    <xf numFmtId="0" fontId="6" fillId="0" borderId="17" xfId="0" applyFont="1" applyBorder="1" applyAlignment="1">
      <alignment vertical="center" wrapText="1"/>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wrapText="1"/>
    </xf>
    <xf numFmtId="0" fontId="5" fillId="0" borderId="10" xfId="0" applyFont="1" applyBorder="1" applyAlignment="1">
      <alignment horizontal="center" vertical="center" wrapText="1"/>
    </xf>
    <xf numFmtId="3" fontId="5" fillId="0" borderId="11" xfId="0" applyNumberFormat="1" applyFont="1" applyBorder="1" applyAlignment="1">
      <alignment vertical="center"/>
    </xf>
    <xf numFmtId="164" fontId="5" fillId="0" borderId="18" xfId="0" applyNumberFormat="1" applyFont="1" applyBorder="1" applyAlignment="1">
      <alignment horizontal="center" vertical="center"/>
    </xf>
    <xf numFmtId="3" fontId="5" fillId="0" borderId="10" xfId="0" applyNumberFormat="1" applyFont="1" applyBorder="1" applyAlignment="1">
      <alignment vertical="center"/>
    </xf>
    <xf numFmtId="4" fontId="5" fillId="0" borderId="11" xfId="0" applyNumberFormat="1" applyFont="1" applyBorder="1" applyAlignment="1">
      <alignment vertical="center"/>
    </xf>
    <xf numFmtId="164" fontId="5" fillId="0" borderId="10" xfId="0" applyNumberFormat="1" applyFont="1" applyBorder="1" applyAlignment="1">
      <alignment horizontal="center" vertical="center"/>
    </xf>
    <xf numFmtId="0" fontId="5" fillId="0" borderId="18" xfId="0" applyFont="1" applyBorder="1" applyAlignment="1">
      <alignment horizontal="center" vertical="center" wrapText="1"/>
    </xf>
    <xf numFmtId="0" fontId="4" fillId="0" borderId="18" xfId="0" applyFont="1" applyBorder="1" applyAlignment="1">
      <alignment vertical="center"/>
    </xf>
    <xf numFmtId="3" fontId="4" fillId="0" borderId="18" xfId="0" applyNumberFormat="1" applyFont="1" applyBorder="1" applyAlignment="1">
      <alignment vertical="center"/>
    </xf>
    <xf numFmtId="4" fontId="4" fillId="0" borderId="18" xfId="0" applyNumberFormat="1" applyFont="1" applyBorder="1" applyAlignment="1">
      <alignment vertical="center"/>
    </xf>
    <xf numFmtId="164" fontId="4" fillId="0" borderId="18" xfId="0" applyNumberFormat="1" applyFont="1" applyBorder="1" applyAlignment="1">
      <alignment horizontal="center" vertical="center"/>
    </xf>
    <xf numFmtId="49" fontId="5" fillId="0" borderId="18" xfId="0" applyNumberFormat="1" applyFont="1" applyBorder="1" applyAlignment="1">
      <alignment vertical="center"/>
    </xf>
    <xf numFmtId="3" fontId="5" fillId="0" borderId="18" xfId="0" applyNumberFormat="1" applyFont="1" applyBorder="1" applyAlignment="1">
      <alignment vertical="center"/>
    </xf>
    <xf numFmtId="4" fontId="5" fillId="0" borderId="18" xfId="0" applyNumberFormat="1" applyFont="1" applyBorder="1" applyAlignment="1">
      <alignment vertical="center"/>
    </xf>
    <xf numFmtId="49" fontId="5" fillId="0" borderId="16" xfId="0" applyNumberFormat="1" applyFont="1" applyBorder="1" applyAlignment="1">
      <alignment vertical="center"/>
    </xf>
    <xf numFmtId="3" fontId="5" fillId="0" borderId="16" xfId="0" applyNumberFormat="1" applyFont="1" applyBorder="1" applyAlignment="1">
      <alignment vertical="center"/>
    </xf>
    <xf numFmtId="4" fontId="5" fillId="0" borderId="16" xfId="0" applyNumberFormat="1" applyFont="1" applyBorder="1" applyAlignment="1">
      <alignment vertical="center"/>
    </xf>
    <xf numFmtId="4" fontId="5" fillId="0" borderId="16" xfId="0" applyNumberFormat="1" applyFont="1" applyFill="1" applyBorder="1" applyAlignment="1">
      <alignment vertical="center"/>
    </xf>
    <xf numFmtId="0" fontId="6" fillId="0" borderId="18" xfId="0" applyFont="1" applyBorder="1" applyAlignment="1">
      <alignment horizontal="center" vertical="center" wrapText="1"/>
    </xf>
    <xf numFmtId="49" fontId="6" fillId="0" borderId="16" xfId="0" applyNumberFormat="1" applyFont="1" applyBorder="1" applyAlignment="1">
      <alignment vertical="center"/>
    </xf>
    <xf numFmtId="3" fontId="6" fillId="0" borderId="16" xfId="0" applyNumberFormat="1" applyFont="1" applyBorder="1" applyAlignment="1">
      <alignment vertical="center"/>
    </xf>
    <xf numFmtId="4" fontId="6" fillId="0" borderId="16" xfId="0" applyNumberFormat="1" applyFont="1" applyBorder="1" applyAlignment="1">
      <alignment vertical="center"/>
    </xf>
    <xf numFmtId="164" fontId="6" fillId="0" borderId="18" xfId="0" applyNumberFormat="1" applyFont="1" applyBorder="1" applyAlignment="1">
      <alignment horizontal="center" vertical="center"/>
    </xf>
    <xf numFmtId="3" fontId="6" fillId="0" borderId="18" xfId="0" applyNumberFormat="1" applyFont="1" applyBorder="1" applyAlignment="1">
      <alignment vertical="center"/>
    </xf>
    <xf numFmtId="4" fontId="6" fillId="0" borderId="16" xfId="0" applyNumberFormat="1" applyFont="1" applyFill="1" applyBorder="1" applyAlignment="1">
      <alignment vertical="center"/>
    </xf>
    <xf numFmtId="49" fontId="6" fillId="0" borderId="18" xfId="0" applyNumberFormat="1" applyFont="1" applyBorder="1" applyAlignment="1">
      <alignment vertical="center"/>
    </xf>
    <xf numFmtId="4" fontId="6" fillId="0" borderId="18" xfId="0" applyNumberFormat="1" applyFont="1" applyBorder="1" applyAlignment="1">
      <alignment vertical="center"/>
    </xf>
    <xf numFmtId="4" fontId="6" fillId="0" borderId="18" xfId="0" applyNumberFormat="1" applyFont="1" applyFill="1" applyBorder="1" applyAlignment="1">
      <alignment vertical="center"/>
    </xf>
    <xf numFmtId="0" fontId="5" fillId="0" borderId="13" xfId="0" applyFont="1" applyBorder="1" applyAlignment="1">
      <alignment horizontal="center" vertical="center" wrapText="1"/>
    </xf>
    <xf numFmtId="49" fontId="5" fillId="0" borderId="14" xfId="0" applyNumberFormat="1" applyFont="1" applyBorder="1" applyAlignment="1">
      <alignment vertical="center"/>
    </xf>
    <xf numFmtId="3" fontId="5" fillId="0" borderId="14" xfId="0" applyNumberFormat="1" applyFont="1" applyBorder="1" applyAlignment="1">
      <alignment vertical="center"/>
    </xf>
    <xf numFmtId="4" fontId="5" fillId="0" borderId="14" xfId="0" applyNumberFormat="1" applyFont="1" applyBorder="1" applyAlignment="1">
      <alignment vertical="center"/>
    </xf>
    <xf numFmtId="164" fontId="5" fillId="0" borderId="13" xfId="0" applyNumberFormat="1" applyFont="1" applyBorder="1" applyAlignment="1">
      <alignment horizontal="center" vertical="center"/>
    </xf>
    <xf numFmtId="3" fontId="5" fillId="0" borderId="13" xfId="0" applyNumberFormat="1" applyFont="1" applyBorder="1" applyAlignment="1">
      <alignment vertical="center"/>
    </xf>
    <xf numFmtId="4" fontId="5" fillId="0" borderId="14" xfId="0" applyNumberFormat="1" applyFont="1" applyFill="1" applyBorder="1" applyAlignment="1">
      <alignment vertical="center"/>
    </xf>
    <xf numFmtId="3" fontId="5" fillId="36" borderId="16" xfId="0" applyNumberFormat="1" applyFont="1" applyFill="1" applyBorder="1" applyAlignment="1">
      <alignment vertical="center"/>
    </xf>
    <xf numFmtId="3" fontId="6" fillId="36" borderId="16" xfId="0" applyNumberFormat="1" applyFont="1" applyFill="1" applyBorder="1" applyAlignment="1">
      <alignment vertical="center"/>
    </xf>
    <xf numFmtId="0" fontId="4" fillId="35" borderId="18"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center" vertical="center" wrapText="1"/>
    </xf>
    <xf numFmtId="0" fontId="5" fillId="35" borderId="18" xfId="0" applyFont="1" applyFill="1" applyBorder="1" applyAlignment="1">
      <alignment vertical="center"/>
    </xf>
    <xf numFmtId="3" fontId="4" fillId="35" borderId="18" xfId="0" applyNumberFormat="1" applyFont="1" applyFill="1" applyBorder="1" applyAlignment="1">
      <alignment vertical="center"/>
    </xf>
    <xf numFmtId="4" fontId="4" fillId="35" borderId="18" xfId="0" applyNumberFormat="1" applyFont="1" applyFill="1" applyBorder="1" applyAlignment="1">
      <alignment vertical="center"/>
    </xf>
    <xf numFmtId="164" fontId="4" fillId="35" borderId="18" xfId="0" applyNumberFormat="1" applyFont="1" applyFill="1" applyBorder="1" applyAlignment="1">
      <alignment horizontal="center" vertical="center"/>
    </xf>
    <xf numFmtId="0" fontId="5" fillId="35" borderId="16" xfId="0" applyFont="1" applyFill="1" applyBorder="1" applyAlignment="1">
      <alignment vertical="center"/>
    </xf>
    <xf numFmtId="0" fontId="5" fillId="35" borderId="17" xfId="0" applyFont="1" applyFill="1" applyBorder="1" applyAlignment="1">
      <alignment vertical="center"/>
    </xf>
    <xf numFmtId="49" fontId="5" fillId="35" borderId="16" xfId="0" applyNumberFormat="1" applyFont="1" applyFill="1" applyBorder="1" applyAlignment="1">
      <alignment vertical="center"/>
    </xf>
    <xf numFmtId="3" fontId="5" fillId="35" borderId="18" xfId="0" applyNumberFormat="1" applyFont="1" applyFill="1" applyBorder="1" applyAlignment="1">
      <alignment vertical="center"/>
    </xf>
    <xf numFmtId="4" fontId="5" fillId="35" borderId="18" xfId="0" applyNumberFormat="1" applyFont="1" applyFill="1" applyBorder="1" applyAlignment="1">
      <alignment vertical="center"/>
    </xf>
    <xf numFmtId="164" fontId="5" fillId="35" borderId="18" xfId="0" applyNumberFormat="1" applyFont="1" applyFill="1" applyBorder="1" applyAlignment="1">
      <alignment horizontal="center" vertical="center"/>
    </xf>
    <xf numFmtId="0" fontId="5" fillId="35" borderId="13" xfId="0" applyFont="1" applyFill="1" applyBorder="1" applyAlignment="1">
      <alignment vertical="center"/>
    </xf>
    <xf numFmtId="0" fontId="5" fillId="35" borderId="14" xfId="0" applyFont="1" applyFill="1" applyBorder="1" applyAlignment="1">
      <alignment vertical="center"/>
    </xf>
    <xf numFmtId="0" fontId="5" fillId="35" borderId="15" xfId="0" applyFont="1" applyFill="1" applyBorder="1" applyAlignment="1">
      <alignment vertical="center"/>
    </xf>
    <xf numFmtId="0" fontId="5" fillId="35" borderId="13" xfId="0" applyFont="1" applyFill="1" applyBorder="1" applyAlignment="1">
      <alignment horizontal="center" vertical="center"/>
    </xf>
    <xf numFmtId="0" fontId="5" fillId="35" borderId="13" xfId="0" applyFont="1" applyFill="1" applyBorder="1" applyAlignment="1">
      <alignment horizontal="center" vertical="center" wrapText="1"/>
    </xf>
    <xf numFmtId="3" fontId="5" fillId="35" borderId="13" xfId="0" applyNumberFormat="1" applyFont="1" applyFill="1" applyBorder="1" applyAlignment="1">
      <alignment vertical="center"/>
    </xf>
    <xf numFmtId="164" fontId="5" fillId="35" borderId="13" xfId="0" applyNumberFormat="1" applyFont="1" applyFill="1" applyBorder="1" applyAlignment="1">
      <alignment horizontal="center" vertical="center"/>
    </xf>
    <xf numFmtId="4" fontId="5" fillId="35" borderId="13" xfId="0" applyNumberFormat="1" applyFont="1" applyFill="1" applyBorder="1" applyAlignment="1">
      <alignment vertical="center"/>
    </xf>
    <xf numFmtId="3" fontId="5" fillId="0" borderId="18" xfId="0" applyNumberFormat="1" applyFont="1" applyBorder="1" applyAlignment="1">
      <alignment horizontal="center" vertical="center" wrapText="1"/>
    </xf>
    <xf numFmtId="0" fontId="5" fillId="0" borderId="13" xfId="0" applyFont="1" applyBorder="1" applyAlignment="1">
      <alignment vertical="center" wrapText="1"/>
    </xf>
    <xf numFmtId="4" fontId="5" fillId="0" borderId="18" xfId="0" applyNumberFormat="1" applyFont="1" applyFill="1" applyBorder="1" applyAlignment="1">
      <alignment vertical="center"/>
    </xf>
    <xf numFmtId="164" fontId="3" fillId="0" borderId="18" xfId="0" applyNumberFormat="1" applyFont="1" applyBorder="1" applyAlignment="1">
      <alignment horizontal="center" vertical="center"/>
    </xf>
    <xf numFmtId="4" fontId="3" fillId="0" borderId="18" xfId="0" applyNumberFormat="1" applyFont="1" applyBorder="1" applyAlignment="1">
      <alignment vertical="center"/>
    </xf>
    <xf numFmtId="0" fontId="5" fillId="0" borderId="17" xfId="0" applyFont="1" applyBorder="1" applyAlignment="1">
      <alignment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49" fontId="5" fillId="0" borderId="13" xfId="0" applyNumberFormat="1" applyFont="1" applyBorder="1" applyAlignment="1">
      <alignment vertical="center"/>
    </xf>
    <xf numFmtId="164" fontId="4" fillId="0" borderId="13" xfId="0" applyNumberFormat="1" applyFont="1" applyBorder="1" applyAlignment="1">
      <alignment horizontal="center" vertical="center"/>
    </xf>
    <xf numFmtId="0" fontId="5" fillId="0" borderId="16" xfId="0" applyFont="1" applyBorder="1" applyAlignment="1">
      <alignment vertical="top"/>
    </xf>
    <xf numFmtId="0" fontId="5" fillId="0" borderId="17" xfId="0" applyFont="1" applyBorder="1" applyAlignment="1">
      <alignment vertical="top" wrapText="1"/>
    </xf>
    <xf numFmtId="0" fontId="5" fillId="0" borderId="14" xfId="0" applyFont="1" applyBorder="1" applyAlignment="1">
      <alignment vertical="top"/>
    </xf>
    <xf numFmtId="0" fontId="5" fillId="0" borderId="15" xfId="0" applyFont="1" applyBorder="1" applyAlignment="1">
      <alignment vertical="top" wrapText="1"/>
    </xf>
    <xf numFmtId="0" fontId="4" fillId="0" borderId="16"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3" fontId="4" fillId="0" borderId="16" xfId="0" applyNumberFormat="1" applyFont="1" applyBorder="1" applyAlignment="1">
      <alignment vertical="center"/>
    </xf>
    <xf numFmtId="4" fontId="4" fillId="0" borderId="0" xfId="0" applyNumberFormat="1" applyFont="1" applyFill="1" applyAlignment="1">
      <alignment vertical="center"/>
    </xf>
    <xf numFmtId="4" fontId="5" fillId="0" borderId="0" xfId="0" applyNumberFormat="1" applyFont="1" applyFill="1" applyAlignment="1">
      <alignment vertical="center"/>
    </xf>
    <xf numFmtId="0" fontId="5" fillId="0" borderId="12"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vertical="center" wrapText="1"/>
    </xf>
    <xf numFmtId="4" fontId="5" fillId="0" borderId="13" xfId="0" applyNumberFormat="1" applyFont="1" applyFill="1" applyBorder="1" applyAlignment="1">
      <alignment vertical="center" wrapText="1"/>
    </xf>
    <xf numFmtId="0" fontId="5" fillId="0" borderId="18" xfId="0" applyFont="1" applyFill="1" applyBorder="1" applyAlignment="1">
      <alignment horizontal="center" vertical="center"/>
    </xf>
    <xf numFmtId="49" fontId="5" fillId="0" borderId="16" xfId="0" applyNumberFormat="1"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horizontal="center" vertical="center" wrapText="1"/>
    </xf>
    <xf numFmtId="3" fontId="5" fillId="0" borderId="18" xfId="0" applyNumberFormat="1" applyFont="1" applyFill="1" applyBorder="1" applyAlignment="1">
      <alignment vertical="center"/>
    </xf>
    <xf numFmtId="164" fontId="5" fillId="0" borderId="18"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8" fillId="0" borderId="0" xfId="0" applyFont="1" applyAlignment="1">
      <alignment/>
    </xf>
    <xf numFmtId="0" fontId="5" fillId="0" borderId="0" xfId="0" applyFont="1" applyAlignment="1">
      <alignment horizontal="right" vertical="center"/>
    </xf>
    <xf numFmtId="0" fontId="5" fillId="0" borderId="0" xfId="0" applyFont="1" applyAlignment="1">
      <alignment horizontal="right" vertical="center" wrapText="1"/>
    </xf>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49" fontId="7" fillId="0" borderId="19" xfId="0" applyNumberFormat="1" applyFont="1" applyBorder="1" applyAlignment="1">
      <alignment horizontal="center" vertical="center"/>
    </xf>
    <xf numFmtId="49" fontId="7" fillId="0" borderId="19" xfId="0" applyNumberFormat="1" applyFont="1" applyBorder="1" applyAlignment="1">
      <alignment horizontal="center" vertical="center" wrapText="1"/>
    </xf>
    <xf numFmtId="0" fontId="5" fillId="0" borderId="16" xfId="0" applyFont="1" applyBorder="1" applyAlignment="1">
      <alignment vertical="center" wrapText="1"/>
    </xf>
    <xf numFmtId="0" fontId="5" fillId="0" borderId="18" xfId="0" applyFont="1" applyBorder="1" applyAlignment="1">
      <alignment vertical="center" wrapText="1"/>
    </xf>
    <xf numFmtId="0" fontId="6" fillId="0" borderId="17" xfId="0" applyFont="1" applyBorder="1" applyAlignment="1">
      <alignment vertical="center"/>
    </xf>
    <xf numFmtId="0" fontId="6" fillId="0" borderId="18" xfId="0" applyFont="1" applyBorder="1" applyAlignment="1">
      <alignment vertical="center" wrapText="1"/>
    </xf>
    <xf numFmtId="4" fontId="5" fillId="0" borderId="13" xfId="0" applyNumberFormat="1" applyFont="1" applyFill="1" applyBorder="1" applyAlignment="1">
      <alignment vertical="center"/>
    </xf>
    <xf numFmtId="0" fontId="5" fillId="35" borderId="10" xfId="0" applyFont="1" applyFill="1" applyBorder="1" applyAlignment="1">
      <alignment horizontal="center" vertical="center"/>
    </xf>
    <xf numFmtId="0" fontId="5" fillId="35" borderId="11" xfId="0" applyFont="1" applyFill="1" applyBorder="1" applyAlignment="1">
      <alignment vertical="center"/>
    </xf>
    <xf numFmtId="0" fontId="5" fillId="35" borderId="12" xfId="0" applyFont="1" applyFill="1" applyBorder="1" applyAlignment="1">
      <alignment vertical="center" wrapText="1"/>
    </xf>
    <xf numFmtId="3" fontId="5" fillId="35" borderId="11" xfId="0" applyNumberFormat="1" applyFont="1" applyFill="1" applyBorder="1" applyAlignment="1">
      <alignment vertical="center"/>
    </xf>
    <xf numFmtId="164" fontId="5" fillId="35" borderId="10" xfId="0" applyNumberFormat="1" applyFont="1" applyFill="1" applyBorder="1" applyAlignment="1">
      <alignment horizontal="center" vertical="center"/>
    </xf>
    <xf numFmtId="3" fontId="5" fillId="35" borderId="10" xfId="0" applyNumberFormat="1" applyFont="1" applyFill="1" applyBorder="1" applyAlignment="1">
      <alignment vertical="center"/>
    </xf>
    <xf numFmtId="4" fontId="5" fillId="35" borderId="11" xfId="0" applyNumberFormat="1" applyFont="1" applyFill="1" applyBorder="1" applyAlignment="1">
      <alignment vertical="center"/>
    </xf>
    <xf numFmtId="4" fontId="5" fillId="35" borderId="10" xfId="0" applyNumberFormat="1" applyFont="1" applyFill="1" applyBorder="1" applyAlignment="1">
      <alignment vertical="center" wrapText="1"/>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vertical="center"/>
    </xf>
    <xf numFmtId="4" fontId="5" fillId="33" borderId="10" xfId="0" applyNumberFormat="1" applyFont="1" applyFill="1" applyBorder="1" applyAlignment="1">
      <alignment vertical="center"/>
    </xf>
    <xf numFmtId="164" fontId="5" fillId="33" borderId="10" xfId="0" applyNumberFormat="1" applyFont="1" applyFill="1" applyBorder="1" applyAlignment="1">
      <alignment horizontal="center" vertical="center"/>
    </xf>
    <xf numFmtId="4" fontId="4" fillId="33" borderId="18"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left" vertical="top" wrapText="1"/>
    </xf>
    <xf numFmtId="0" fontId="5" fillId="0" borderId="17" xfId="0" applyFont="1" applyBorder="1" applyAlignment="1">
      <alignment vertical="top"/>
    </xf>
    <xf numFmtId="49" fontId="5" fillId="0" borderId="10" xfId="0" applyNumberFormat="1" applyFont="1" applyBorder="1" applyAlignment="1">
      <alignment vertical="center"/>
    </xf>
    <xf numFmtId="3" fontId="5" fillId="0" borderId="16" xfId="0" applyNumberFormat="1" applyFont="1" applyFill="1" applyBorder="1" applyAlignment="1">
      <alignment vertical="center"/>
    </xf>
    <xf numFmtId="3" fontId="6" fillId="0" borderId="18" xfId="0" applyNumberFormat="1" applyFont="1" applyFill="1" applyBorder="1" applyAlignment="1">
      <alignment vertical="center"/>
    </xf>
    <xf numFmtId="0" fontId="5" fillId="0" borderId="18" xfId="0" applyFont="1" applyBorder="1" applyAlignment="1">
      <alignment horizontal="center" wrapText="1"/>
    </xf>
    <xf numFmtId="0" fontId="5" fillId="0" borderId="18" xfId="0" applyFont="1" applyBorder="1" applyAlignment="1">
      <alignment horizontal="center" vertical="top" wrapText="1"/>
    </xf>
    <xf numFmtId="0" fontId="5" fillId="0" borderId="13" xfId="0" applyFont="1" applyBorder="1" applyAlignment="1">
      <alignment horizontal="center" vertical="top" wrapText="1"/>
    </xf>
    <xf numFmtId="49" fontId="5" fillId="0" borderId="14" xfId="0" applyNumberFormat="1"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horizontal="center" vertical="center" wrapText="1"/>
    </xf>
    <xf numFmtId="3" fontId="5" fillId="0" borderId="13" xfId="0" applyNumberFormat="1" applyFont="1" applyFill="1" applyBorder="1" applyAlignment="1">
      <alignment vertical="center"/>
    </xf>
    <xf numFmtId="164" fontId="5" fillId="0" borderId="13" xfId="0" applyNumberFormat="1" applyFont="1" applyFill="1" applyBorder="1" applyAlignment="1">
      <alignment horizontal="center" vertical="center"/>
    </xf>
    <xf numFmtId="0" fontId="5" fillId="37" borderId="18" xfId="0" applyFont="1" applyFill="1" applyBorder="1" applyAlignment="1">
      <alignment vertical="center"/>
    </xf>
    <xf numFmtId="4" fontId="5" fillId="37" borderId="18" xfId="0" applyNumberFormat="1" applyFont="1" applyFill="1" applyBorder="1" applyAlignment="1">
      <alignment horizontal="center" vertical="center" wrapText="1"/>
    </xf>
    <xf numFmtId="0" fontId="5" fillId="37" borderId="13" xfId="0" applyFont="1" applyFill="1" applyBorder="1" applyAlignment="1">
      <alignment vertical="center"/>
    </xf>
    <xf numFmtId="0" fontId="5" fillId="37" borderId="14" xfId="0" applyFont="1" applyFill="1" applyBorder="1" applyAlignment="1">
      <alignment vertical="center"/>
    </xf>
    <xf numFmtId="0" fontId="5" fillId="37" borderId="15" xfId="0" applyFont="1" applyFill="1" applyBorder="1" applyAlignment="1">
      <alignment vertical="center"/>
    </xf>
    <xf numFmtId="0" fontId="5" fillId="37" borderId="13" xfId="0" applyFont="1" applyFill="1" applyBorder="1" applyAlignment="1">
      <alignment horizontal="center" vertical="center"/>
    </xf>
    <xf numFmtId="3" fontId="5" fillId="37" borderId="13" xfId="0" applyNumberFormat="1" applyFont="1" applyFill="1" applyBorder="1" applyAlignment="1">
      <alignment vertical="center"/>
    </xf>
    <xf numFmtId="4" fontId="5" fillId="37" borderId="13" xfId="0" applyNumberFormat="1" applyFont="1" applyFill="1" applyBorder="1" applyAlignment="1">
      <alignment vertical="center"/>
    </xf>
    <xf numFmtId="164" fontId="5" fillId="37" borderId="13" xfId="0" applyNumberFormat="1" applyFont="1" applyFill="1" applyBorder="1" applyAlignment="1">
      <alignment horizontal="center" vertical="center"/>
    </xf>
    <xf numFmtId="4" fontId="5" fillId="37" borderId="13" xfId="0" applyNumberFormat="1" applyFont="1" applyFill="1" applyBorder="1" applyAlignment="1">
      <alignment horizontal="center" vertical="center" wrapText="1"/>
    </xf>
    <xf numFmtId="0" fontId="5" fillId="38" borderId="10" xfId="0" applyFont="1" applyFill="1" applyBorder="1" applyAlignment="1">
      <alignment vertical="center"/>
    </xf>
    <xf numFmtId="0" fontId="5" fillId="38" borderId="11" xfId="0" applyFont="1" applyFill="1" applyBorder="1" applyAlignment="1">
      <alignment vertical="center"/>
    </xf>
    <xf numFmtId="0" fontId="5" fillId="38" borderId="12" xfId="0" applyFont="1" applyFill="1" applyBorder="1" applyAlignment="1">
      <alignment vertical="center"/>
    </xf>
    <xf numFmtId="0" fontId="5" fillId="38" borderId="10" xfId="0" applyFont="1" applyFill="1" applyBorder="1" applyAlignment="1">
      <alignment horizontal="center" vertical="center"/>
    </xf>
    <xf numFmtId="3" fontId="5" fillId="38" borderId="10" xfId="0" applyNumberFormat="1" applyFont="1" applyFill="1" applyBorder="1" applyAlignment="1">
      <alignment vertical="center"/>
    </xf>
    <xf numFmtId="4" fontId="5" fillId="38" borderId="10" xfId="0" applyNumberFormat="1" applyFont="1" applyFill="1" applyBorder="1" applyAlignment="1">
      <alignment vertical="center"/>
    </xf>
    <xf numFmtId="164" fontId="5" fillId="38" borderId="10" xfId="0" applyNumberFormat="1" applyFont="1" applyFill="1" applyBorder="1" applyAlignment="1">
      <alignment horizontal="center" vertical="center"/>
    </xf>
    <xf numFmtId="4" fontId="5" fillId="38" borderId="10" xfId="0" applyNumberFormat="1" applyFont="1" applyFill="1" applyBorder="1" applyAlignment="1">
      <alignment horizontal="center" vertical="center" wrapText="1"/>
    </xf>
    <xf numFmtId="0" fontId="4" fillId="38" borderId="18"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18" xfId="0" applyFont="1" applyFill="1" applyBorder="1" applyAlignment="1">
      <alignment vertical="center"/>
    </xf>
    <xf numFmtId="3" fontId="4" fillId="38" borderId="18" xfId="0" applyNumberFormat="1" applyFont="1" applyFill="1" applyBorder="1" applyAlignment="1">
      <alignment vertical="center"/>
    </xf>
    <xf numFmtId="4" fontId="4" fillId="38" borderId="18" xfId="0" applyNumberFormat="1" applyFont="1" applyFill="1" applyBorder="1" applyAlignment="1">
      <alignment vertical="center"/>
    </xf>
    <xf numFmtId="164" fontId="4" fillId="38" borderId="18" xfId="0" applyNumberFormat="1" applyFont="1" applyFill="1" applyBorder="1" applyAlignment="1">
      <alignment horizontal="center" vertical="center"/>
    </xf>
    <xf numFmtId="4" fontId="5" fillId="38" borderId="18" xfId="0" applyNumberFormat="1" applyFont="1" applyFill="1" applyBorder="1" applyAlignment="1">
      <alignment horizontal="center" vertical="center" wrapText="1"/>
    </xf>
    <xf numFmtId="49" fontId="5" fillId="38" borderId="16" xfId="0" applyNumberFormat="1" applyFont="1" applyFill="1" applyBorder="1" applyAlignment="1">
      <alignment vertical="center"/>
    </xf>
    <xf numFmtId="0" fontId="5" fillId="38" borderId="17" xfId="0" applyFont="1" applyFill="1" applyBorder="1" applyAlignment="1">
      <alignment vertical="center"/>
    </xf>
    <xf numFmtId="3" fontId="5" fillId="38" borderId="18" xfId="0" applyNumberFormat="1" applyFont="1" applyFill="1" applyBorder="1" applyAlignment="1">
      <alignment vertical="center"/>
    </xf>
    <xf numFmtId="4" fontId="5" fillId="38" borderId="18" xfId="0" applyNumberFormat="1" applyFont="1" applyFill="1" applyBorder="1" applyAlignment="1">
      <alignment vertical="center"/>
    </xf>
    <xf numFmtId="164" fontId="5" fillId="38" borderId="18" xfId="0" applyNumberFormat="1" applyFont="1" applyFill="1" applyBorder="1" applyAlignment="1">
      <alignment horizontal="center" vertical="center"/>
    </xf>
    <xf numFmtId="0" fontId="5" fillId="38" borderId="13" xfId="0" applyFont="1" applyFill="1" applyBorder="1" applyAlignment="1">
      <alignment vertical="center"/>
    </xf>
    <xf numFmtId="0" fontId="5" fillId="38" borderId="14" xfId="0" applyFont="1" applyFill="1" applyBorder="1" applyAlignment="1">
      <alignment vertical="center"/>
    </xf>
    <xf numFmtId="0" fontId="5" fillId="38" borderId="15" xfId="0" applyFont="1" applyFill="1" applyBorder="1" applyAlignment="1">
      <alignment vertical="center"/>
    </xf>
    <xf numFmtId="0" fontId="5" fillId="38" borderId="13" xfId="0" applyFont="1" applyFill="1" applyBorder="1" applyAlignment="1">
      <alignment horizontal="center" vertical="center"/>
    </xf>
    <xf numFmtId="3" fontId="5" fillId="38" borderId="13" xfId="0" applyNumberFormat="1" applyFont="1" applyFill="1" applyBorder="1" applyAlignment="1">
      <alignment vertical="center"/>
    </xf>
    <xf numFmtId="4" fontId="5" fillId="38" borderId="13" xfId="0" applyNumberFormat="1" applyFont="1" applyFill="1" applyBorder="1" applyAlignment="1">
      <alignment vertical="center"/>
    </xf>
    <xf numFmtId="164" fontId="5" fillId="38" borderId="13" xfId="0" applyNumberFormat="1" applyFont="1" applyFill="1" applyBorder="1" applyAlignment="1">
      <alignment horizontal="center" vertical="center"/>
    </xf>
    <xf numFmtId="4" fontId="5" fillId="38" borderId="13" xfId="0" applyNumberFormat="1" applyFont="1" applyFill="1" applyBorder="1" applyAlignment="1">
      <alignment horizontal="center" vertical="center" wrapText="1"/>
    </xf>
    <xf numFmtId="0" fontId="5" fillId="0" borderId="0" xfId="0" applyFont="1" applyFill="1" applyAlignment="1">
      <alignment vertical="center"/>
    </xf>
    <xf numFmtId="0" fontId="10" fillId="0" borderId="19" xfId="0" applyFont="1" applyFill="1" applyBorder="1" applyAlignment="1">
      <alignment horizontal="center" vertical="center" wrapText="1"/>
    </xf>
    <xf numFmtId="49" fontId="7" fillId="0" borderId="19" xfId="0" applyNumberFormat="1" applyFont="1" applyFill="1" applyBorder="1" applyAlignment="1">
      <alignment horizontal="center" vertical="center"/>
    </xf>
    <xf numFmtId="3" fontId="4" fillId="0" borderId="18" xfId="0" applyNumberFormat="1" applyFont="1" applyFill="1" applyBorder="1" applyAlignment="1">
      <alignment vertical="center"/>
    </xf>
    <xf numFmtId="3" fontId="5" fillId="0" borderId="11" xfId="0" applyNumberFormat="1" applyFont="1" applyFill="1" applyBorder="1" applyAlignment="1">
      <alignment vertical="center"/>
    </xf>
    <xf numFmtId="3" fontId="6" fillId="0" borderId="16" xfId="0" applyNumberFormat="1" applyFont="1" applyFill="1" applyBorder="1" applyAlignment="1">
      <alignment vertical="center"/>
    </xf>
    <xf numFmtId="3" fontId="5" fillId="0" borderId="14" xfId="0" applyNumberFormat="1" applyFont="1" applyFill="1" applyBorder="1" applyAlignment="1">
      <alignment vertical="center"/>
    </xf>
    <xf numFmtId="3" fontId="4" fillId="0" borderId="16" xfId="0" applyNumberFormat="1" applyFont="1" applyFill="1" applyBorder="1" applyAlignment="1">
      <alignment vertical="center"/>
    </xf>
    <xf numFmtId="3" fontId="54" fillId="0" borderId="14" xfId="0" applyNumberFormat="1" applyFont="1" applyFill="1" applyBorder="1" applyAlignment="1">
      <alignment vertical="center"/>
    </xf>
    <xf numFmtId="3" fontId="5" fillId="39" borderId="13" xfId="0" applyNumberFormat="1" applyFont="1" applyFill="1" applyBorder="1" applyAlignment="1">
      <alignment vertical="center"/>
    </xf>
    <xf numFmtId="3" fontId="5" fillId="40" borderId="10" xfId="0" applyNumberFormat="1" applyFont="1" applyFill="1" applyBorder="1" applyAlignment="1">
      <alignment vertical="center"/>
    </xf>
    <xf numFmtId="3" fontId="4" fillId="40" borderId="18" xfId="0" applyNumberFormat="1" applyFont="1" applyFill="1" applyBorder="1" applyAlignment="1">
      <alignment vertical="center"/>
    </xf>
    <xf numFmtId="3" fontId="5" fillId="40" borderId="18" xfId="0" applyNumberFormat="1" applyFont="1" applyFill="1" applyBorder="1" applyAlignment="1">
      <alignment vertical="center"/>
    </xf>
    <xf numFmtId="3" fontId="5" fillId="40" borderId="13" xfId="0" applyNumberFormat="1" applyFont="1" applyFill="1" applyBorder="1" applyAlignment="1">
      <alignment vertical="center"/>
    </xf>
    <xf numFmtId="3" fontId="4" fillId="35" borderId="17" xfId="0" applyNumberFormat="1" applyFont="1" applyFill="1" applyBorder="1" applyAlignment="1">
      <alignment vertical="center"/>
    </xf>
    <xf numFmtId="3" fontId="5" fillId="35" borderId="17" xfId="0" applyNumberFormat="1" applyFont="1" applyFill="1" applyBorder="1" applyAlignment="1">
      <alignment vertical="center"/>
    </xf>
    <xf numFmtId="3" fontId="5" fillId="35" borderId="15" xfId="0" applyNumberFormat="1" applyFont="1" applyFill="1" applyBorder="1" applyAlignment="1">
      <alignment vertical="center"/>
    </xf>
    <xf numFmtId="0" fontId="5" fillId="35" borderId="10" xfId="0" applyFont="1" applyFill="1" applyBorder="1" applyAlignment="1">
      <alignment vertical="center"/>
    </xf>
    <xf numFmtId="0" fontId="4" fillId="0" borderId="0" xfId="0" applyFont="1" applyAlignment="1">
      <alignment horizontal="center" vertical="center" wrapText="1"/>
    </xf>
    <xf numFmtId="4" fontId="11" fillId="0" borderId="19"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 fontId="5" fillId="35" borderId="18" xfId="0" applyNumberFormat="1" applyFont="1" applyFill="1" applyBorder="1" applyAlignment="1">
      <alignment vertical="center" wrapText="1"/>
    </xf>
    <xf numFmtId="4" fontId="5" fillId="35" borderId="13" xfId="0" applyNumberFormat="1" applyFont="1" applyFill="1" applyBorder="1" applyAlignment="1">
      <alignment vertical="center" wrapText="1"/>
    </xf>
    <xf numFmtId="4" fontId="54" fillId="0" borderId="18" xfId="0" applyNumberFormat="1" applyFont="1" applyFill="1" applyBorder="1" applyAlignment="1">
      <alignment vertical="center" wrapText="1"/>
    </xf>
    <xf numFmtId="4" fontId="54" fillId="0" borderId="18" xfId="0" applyNumberFormat="1" applyFont="1" applyFill="1" applyBorder="1" applyAlignment="1">
      <alignment vertical="top" wrapText="1"/>
    </xf>
    <xf numFmtId="0" fontId="54" fillId="0" borderId="18" xfId="0" applyFont="1" applyBorder="1" applyAlignment="1">
      <alignment vertical="center" wrapText="1"/>
    </xf>
    <xf numFmtId="4" fontId="5" fillId="0" borderId="10" xfId="0" applyNumberFormat="1" applyFont="1" applyFill="1" applyBorder="1" applyAlignment="1">
      <alignment vertical="center" wrapText="1"/>
    </xf>
    <xf numFmtId="4" fontId="5" fillId="0" borderId="18" xfId="0" applyNumberFormat="1" applyFont="1" applyFill="1" applyBorder="1" applyAlignment="1">
      <alignment vertical="center" wrapText="1"/>
    </xf>
    <xf numFmtId="4" fontId="54" fillId="35" borderId="13" xfId="0" applyNumberFormat="1" applyFont="1" applyFill="1" applyBorder="1" applyAlignment="1">
      <alignment vertical="center" wrapText="1"/>
    </xf>
    <xf numFmtId="4" fontId="54" fillId="35" borderId="18" xfId="0" applyNumberFormat="1" applyFont="1" applyFill="1" applyBorder="1" applyAlignment="1">
      <alignment vertical="center"/>
    </xf>
    <xf numFmtId="49" fontId="5" fillId="0" borderId="18" xfId="0" applyNumberFormat="1" applyFont="1" applyBorder="1" applyAlignment="1">
      <alignment vertical="top"/>
    </xf>
    <xf numFmtId="49" fontId="6" fillId="0" borderId="18" xfId="0" applyNumberFormat="1" applyFont="1" applyBorder="1" applyAlignment="1">
      <alignment vertical="top"/>
    </xf>
    <xf numFmtId="0" fontId="6" fillId="0" borderId="18" xfId="0" applyNumberFormat="1" applyFont="1" applyBorder="1" applyAlignment="1">
      <alignment vertical="center"/>
    </xf>
    <xf numFmtId="0" fontId="5" fillId="0" borderId="10" xfId="0" applyFont="1" applyFill="1" applyBorder="1" applyAlignment="1">
      <alignment horizontal="center" vertical="center"/>
    </xf>
    <xf numFmtId="3" fontId="4" fillId="33" borderId="16" xfId="0" applyNumberFormat="1" applyFont="1" applyFill="1" applyBorder="1" applyAlignment="1">
      <alignment vertical="center"/>
    </xf>
    <xf numFmtId="3" fontId="5" fillId="33" borderId="16" xfId="0" applyNumberFormat="1" applyFont="1" applyFill="1" applyBorder="1" applyAlignment="1">
      <alignment vertical="center"/>
    </xf>
    <xf numFmtId="3" fontId="5" fillId="33" borderId="14" xfId="0" applyNumberFormat="1" applyFont="1" applyFill="1" applyBorder="1" applyAlignment="1">
      <alignment vertical="center"/>
    </xf>
    <xf numFmtId="3" fontId="6" fillId="0" borderId="16" xfId="0" applyNumberFormat="1" applyFont="1" applyFill="1" applyBorder="1" applyAlignment="1">
      <alignment horizontal="right" vertical="center"/>
    </xf>
    <xf numFmtId="3" fontId="6" fillId="0" borderId="0" xfId="0" applyNumberFormat="1" applyFont="1" applyBorder="1" applyAlignment="1">
      <alignment vertical="center"/>
    </xf>
    <xf numFmtId="3" fontId="3" fillId="0" borderId="18" xfId="0" applyNumberFormat="1" applyFont="1" applyBorder="1" applyAlignment="1">
      <alignment vertical="center"/>
    </xf>
    <xf numFmtId="0" fontId="5" fillId="38" borderId="16" xfId="0" applyFont="1" applyFill="1" applyBorder="1" applyAlignment="1">
      <alignment vertical="center"/>
    </xf>
    <xf numFmtId="0" fontId="5" fillId="38" borderId="17" xfId="0" applyFont="1" applyFill="1" applyBorder="1" applyAlignment="1">
      <alignment vertical="center" wrapText="1"/>
    </xf>
    <xf numFmtId="3" fontId="5" fillId="38" borderId="16" xfId="0" applyNumberFormat="1" applyFont="1" applyFill="1" applyBorder="1" applyAlignment="1">
      <alignment vertical="center"/>
    </xf>
    <xf numFmtId="4" fontId="5" fillId="38" borderId="16" xfId="0" applyNumberFormat="1" applyFont="1" applyFill="1" applyBorder="1" applyAlignment="1">
      <alignment vertical="center"/>
    </xf>
    <xf numFmtId="0" fontId="5" fillId="38" borderId="15" xfId="0" applyFont="1" applyFill="1" applyBorder="1" applyAlignment="1">
      <alignment vertical="center" wrapText="1"/>
    </xf>
    <xf numFmtId="0" fontId="5" fillId="33" borderId="12" xfId="0" applyFont="1" applyFill="1" applyBorder="1" applyAlignment="1">
      <alignment vertical="center" wrapText="1"/>
    </xf>
    <xf numFmtId="4" fontId="5" fillId="34" borderId="10" xfId="0" applyNumberFormat="1" applyFont="1" applyFill="1" applyBorder="1" applyAlignment="1">
      <alignment horizontal="center" vertical="center" wrapText="1"/>
    </xf>
    <xf numFmtId="4" fontId="5" fillId="34" borderId="18" xfId="0" applyNumberFormat="1" applyFont="1" applyFill="1" applyBorder="1" applyAlignment="1">
      <alignment horizontal="center" vertical="center" wrapText="1"/>
    </xf>
    <xf numFmtId="0" fontId="5" fillId="33" borderId="17" xfId="0" applyFont="1" applyFill="1" applyBorder="1" applyAlignment="1">
      <alignment vertical="center" wrapText="1"/>
    </xf>
    <xf numFmtId="0" fontId="5" fillId="33" borderId="15" xfId="0" applyFont="1" applyFill="1" applyBorder="1" applyAlignment="1">
      <alignment vertical="center" wrapText="1"/>
    </xf>
    <xf numFmtId="4" fontId="5" fillId="34" borderId="13" xfId="0" applyNumberFormat="1" applyFont="1" applyFill="1" applyBorder="1" applyAlignment="1">
      <alignment horizontal="center" vertical="center" wrapText="1"/>
    </xf>
    <xf numFmtId="0" fontId="5" fillId="0" borderId="10" xfId="0" applyFont="1" applyBorder="1" applyAlignment="1">
      <alignment vertical="center"/>
    </xf>
    <xf numFmtId="164" fontId="5"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0" fontId="12" fillId="0" borderId="17" xfId="0" applyFont="1" applyBorder="1" applyAlignment="1">
      <alignment vertical="center" wrapText="1"/>
    </xf>
    <xf numFmtId="0" fontId="5" fillId="0" borderId="18" xfId="0" applyFont="1" applyBorder="1" applyAlignment="1">
      <alignment vertical="center"/>
    </xf>
    <xf numFmtId="164" fontId="5" fillId="0" borderId="16" xfId="0" applyNumberFormat="1" applyFont="1" applyBorder="1" applyAlignment="1">
      <alignment horizontal="center" vertical="center"/>
    </xf>
    <xf numFmtId="0" fontId="5" fillId="0" borderId="13" xfId="0" applyFont="1" applyBorder="1" applyAlignment="1">
      <alignment vertical="center"/>
    </xf>
    <xf numFmtId="0" fontId="7" fillId="0" borderId="13" xfId="0" applyFont="1" applyBorder="1" applyAlignment="1">
      <alignment horizontal="center" vertical="center" wrapText="1"/>
    </xf>
    <xf numFmtId="0" fontId="13" fillId="0" borderId="17" xfId="0" applyFont="1" applyBorder="1" applyAlignment="1">
      <alignment vertical="center" wrapText="1"/>
    </xf>
    <xf numFmtId="4" fontId="7" fillId="0" borderId="10"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7" fillId="0" borderId="13" xfId="0" applyFont="1" applyBorder="1" applyAlignment="1">
      <alignment horizontal="center" vertical="center"/>
    </xf>
    <xf numFmtId="4" fontId="4" fillId="0" borderId="18" xfId="0" applyNumberFormat="1" applyFont="1" applyFill="1" applyBorder="1" applyAlignment="1">
      <alignment vertical="center"/>
    </xf>
    <xf numFmtId="0" fontId="0" fillId="0" borderId="13" xfId="0" applyBorder="1" applyAlignment="1">
      <alignment vertical="center"/>
    </xf>
    <xf numFmtId="0" fontId="5" fillId="0" borderId="10" xfId="0" applyFont="1" applyBorder="1" applyAlignment="1">
      <alignment vertical="center" wrapText="1"/>
    </xf>
    <xf numFmtId="0" fontId="0" fillId="0" borderId="13" xfId="0" applyBorder="1" applyAlignment="1">
      <alignment vertical="center" wrapText="1"/>
    </xf>
    <xf numFmtId="0" fontId="14" fillId="34" borderId="17" xfId="0" applyFont="1" applyFill="1" applyBorder="1" applyAlignment="1">
      <alignment vertical="center" wrapText="1"/>
    </xf>
    <xf numFmtId="4" fontId="5" fillId="0" borderId="13" xfId="0" applyNumberFormat="1" applyFont="1" applyFill="1" applyBorder="1" applyAlignment="1">
      <alignment horizontal="center" vertical="center" wrapText="1"/>
    </xf>
    <xf numFmtId="0" fontId="5" fillId="41" borderId="20"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wrapText="1"/>
    </xf>
    <xf numFmtId="0" fontId="5" fillId="0" borderId="23" xfId="0" applyFont="1" applyBorder="1" applyAlignment="1">
      <alignment horizontal="center" vertical="center"/>
    </xf>
    <xf numFmtId="4" fontId="5" fillId="0" borderId="24" xfId="0" applyNumberFormat="1" applyFont="1" applyBorder="1" applyAlignment="1">
      <alignment vertical="center"/>
    </xf>
    <xf numFmtId="164" fontId="5" fillId="0" borderId="23" xfId="0" applyNumberFormat="1"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wrapText="1"/>
    </xf>
    <xf numFmtId="0" fontId="5" fillId="0" borderId="27" xfId="0" applyFont="1" applyBorder="1" applyAlignment="1">
      <alignment horizontal="center" vertical="center" wrapText="1"/>
    </xf>
    <xf numFmtId="0" fontId="4" fillId="0" borderId="25" xfId="0" applyFont="1" applyBorder="1" applyAlignment="1">
      <alignment vertical="center"/>
    </xf>
    <xf numFmtId="4" fontId="4" fillId="0" borderId="26" xfId="0" applyNumberFormat="1" applyFont="1" applyBorder="1" applyAlignment="1">
      <alignment vertical="center"/>
    </xf>
    <xf numFmtId="164" fontId="4" fillId="0" borderId="27" xfId="0" applyNumberFormat="1" applyFont="1" applyBorder="1" applyAlignment="1">
      <alignment horizontal="center" vertical="center"/>
    </xf>
    <xf numFmtId="0" fontId="12" fillId="0" borderId="26" xfId="0" applyFont="1" applyBorder="1" applyAlignment="1">
      <alignment vertical="center" wrapText="1"/>
    </xf>
    <xf numFmtId="49" fontId="5" fillId="0" borderId="25" xfId="0" applyNumberFormat="1" applyFont="1" applyBorder="1" applyAlignment="1">
      <alignment vertical="center"/>
    </xf>
    <xf numFmtId="4" fontId="5" fillId="0" borderId="26" xfId="0" applyNumberFormat="1" applyFont="1" applyFill="1" applyBorder="1" applyAlignment="1">
      <alignment vertical="center"/>
    </xf>
    <xf numFmtId="164" fontId="5" fillId="0" borderId="27" xfId="0" applyNumberFormat="1" applyFont="1" applyBorder="1" applyAlignment="1">
      <alignment horizontal="center" vertical="center"/>
    </xf>
    <xf numFmtId="4" fontId="5" fillId="0" borderId="0" xfId="0" applyNumberFormat="1" applyFont="1" applyFill="1" applyBorder="1" applyAlignment="1">
      <alignment vertical="center"/>
    </xf>
    <xf numFmtId="0" fontId="5" fillId="41" borderId="27" xfId="0" applyFont="1" applyFill="1" applyBorder="1" applyAlignment="1">
      <alignment vertical="center"/>
    </xf>
    <xf numFmtId="0" fontId="5" fillId="41"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wrapText="1"/>
    </xf>
    <xf numFmtId="0" fontId="5" fillId="0" borderId="28" xfId="0" applyFont="1" applyBorder="1" applyAlignment="1">
      <alignment horizontal="center" vertical="center"/>
    </xf>
    <xf numFmtId="4" fontId="5" fillId="0" borderId="31" xfId="0" applyNumberFormat="1" applyFont="1" applyBorder="1" applyAlignment="1">
      <alignment vertical="center"/>
    </xf>
    <xf numFmtId="164" fontId="5" fillId="0" borderId="28" xfId="0" applyNumberFormat="1" applyFont="1" applyBorder="1" applyAlignment="1">
      <alignment horizontal="center" vertical="center"/>
    </xf>
    <xf numFmtId="0" fontId="5" fillId="41" borderId="23" xfId="0" applyFont="1" applyFill="1" applyBorder="1" applyAlignment="1">
      <alignment vertical="center"/>
    </xf>
    <xf numFmtId="3" fontId="5" fillId="0" borderId="25" xfId="0" applyNumberFormat="1" applyFont="1" applyBorder="1" applyAlignment="1">
      <alignment vertical="center"/>
    </xf>
    <xf numFmtId="3" fontId="5" fillId="0" borderId="27" xfId="0" applyNumberFormat="1" applyFont="1" applyBorder="1" applyAlignment="1">
      <alignment vertical="center"/>
    </xf>
    <xf numFmtId="4" fontId="5" fillId="0" borderId="21" xfId="0" applyNumberFormat="1" applyFont="1" applyBorder="1" applyAlignment="1">
      <alignment vertical="center"/>
    </xf>
    <xf numFmtId="0" fontId="4" fillId="0" borderId="27" xfId="0" applyFont="1" applyBorder="1" applyAlignment="1">
      <alignment vertical="center"/>
    </xf>
    <xf numFmtId="3" fontId="4" fillId="0" borderId="27" xfId="0" applyNumberFormat="1" applyFont="1" applyBorder="1" applyAlignment="1">
      <alignment vertical="center"/>
    </xf>
    <xf numFmtId="4" fontId="4" fillId="0" borderId="27" xfId="0" applyNumberFormat="1" applyFont="1" applyBorder="1" applyAlignment="1">
      <alignment vertical="center"/>
    </xf>
    <xf numFmtId="49" fontId="5" fillId="0" borderId="27" xfId="0" applyNumberFormat="1" applyFont="1" applyBorder="1" applyAlignment="1">
      <alignment vertical="center"/>
    </xf>
    <xf numFmtId="4" fontId="5" fillId="0" borderId="27" xfId="0" applyNumberFormat="1" applyFont="1" applyFill="1" applyBorder="1" applyAlignment="1">
      <alignment vertical="center"/>
    </xf>
    <xf numFmtId="3" fontId="5" fillId="0" borderId="29" xfId="0" applyNumberFormat="1" applyFont="1" applyBorder="1" applyAlignment="1">
      <alignment vertical="center"/>
    </xf>
    <xf numFmtId="3" fontId="5" fillId="0" borderId="28" xfId="0" applyNumberFormat="1" applyFont="1" applyBorder="1" applyAlignment="1">
      <alignment vertical="center"/>
    </xf>
    <xf numFmtId="4" fontId="5" fillId="0" borderId="29" xfId="0" applyNumberFormat="1" applyFont="1" applyBorder="1" applyAlignment="1">
      <alignment vertical="center"/>
    </xf>
    <xf numFmtId="3" fontId="5" fillId="0" borderId="21" xfId="0" applyNumberFormat="1" applyFont="1" applyBorder="1" applyAlignment="1">
      <alignment vertical="center"/>
    </xf>
    <xf numFmtId="3" fontId="5" fillId="0" borderId="23" xfId="0" applyNumberFormat="1" applyFont="1" applyBorder="1" applyAlignment="1">
      <alignment vertical="center"/>
    </xf>
    <xf numFmtId="3" fontId="5" fillId="0" borderId="27" xfId="0" applyNumberFormat="1" applyFont="1" applyFill="1" applyBorder="1" applyAlignment="1">
      <alignment vertical="center"/>
    </xf>
    <xf numFmtId="3" fontId="5" fillId="0" borderId="0" xfId="0" applyNumberFormat="1" applyFont="1" applyBorder="1" applyAlignment="1">
      <alignment vertical="center"/>
    </xf>
    <xf numFmtId="0" fontId="5" fillId="41" borderId="32" xfId="0" applyFont="1" applyFill="1" applyBorder="1" applyAlignment="1">
      <alignment vertical="center"/>
    </xf>
    <xf numFmtId="0" fontId="5" fillId="0" borderId="33" xfId="0" applyFont="1" applyBorder="1" applyAlignment="1">
      <alignment vertical="center"/>
    </xf>
    <xf numFmtId="4" fontId="5" fillId="0" borderId="25" xfId="0" applyNumberFormat="1" applyFont="1" applyFill="1" applyBorder="1" applyAlignment="1">
      <alignment vertical="center"/>
    </xf>
    <xf numFmtId="164" fontId="5" fillId="0" borderId="25" xfId="0" applyNumberFormat="1" applyFont="1" applyBorder="1" applyAlignment="1">
      <alignment horizontal="center" vertical="center"/>
    </xf>
    <xf numFmtId="3" fontId="5" fillId="0" borderId="25" xfId="0" applyNumberFormat="1" applyFont="1" applyFill="1" applyBorder="1" applyAlignment="1">
      <alignment vertical="center"/>
    </xf>
    <xf numFmtId="0" fontId="5" fillId="0" borderId="34" xfId="0" applyFont="1" applyBorder="1" applyAlignment="1">
      <alignment vertical="center"/>
    </xf>
    <xf numFmtId="164" fontId="5" fillId="0" borderId="27" xfId="0" applyNumberFormat="1" applyFont="1" applyFill="1" applyBorder="1" applyAlignment="1">
      <alignment horizontal="center" vertical="center"/>
    </xf>
    <xf numFmtId="0" fontId="0" fillId="0" borderId="18" xfId="0" applyBorder="1" applyAlignment="1">
      <alignment vertical="center"/>
    </xf>
    <xf numFmtId="0" fontId="5" fillId="34" borderId="17" xfId="0" applyFont="1" applyFill="1" applyBorder="1" applyAlignment="1">
      <alignment vertical="center" wrapText="1"/>
    </xf>
    <xf numFmtId="3" fontId="5" fillId="34" borderId="16" xfId="0" applyNumberFormat="1" applyFont="1" applyFill="1" applyBorder="1" applyAlignment="1">
      <alignment vertical="center"/>
    </xf>
    <xf numFmtId="4" fontId="5" fillId="34" borderId="16" xfId="0" applyNumberFormat="1" applyFont="1" applyFill="1" applyBorder="1" applyAlignment="1">
      <alignment vertical="center"/>
    </xf>
    <xf numFmtId="0" fontId="5" fillId="0" borderId="11" xfId="0" applyFont="1" applyBorder="1" applyAlignment="1">
      <alignment horizontal="center" vertical="center"/>
    </xf>
    <xf numFmtId="3" fontId="5" fillId="0" borderId="35" xfId="0" applyNumberFormat="1" applyFont="1" applyBorder="1" applyAlignment="1">
      <alignment vertical="center"/>
    </xf>
    <xf numFmtId="3" fontId="4" fillId="0" borderId="17" xfId="0" applyNumberFormat="1" applyFont="1" applyFill="1" applyBorder="1" applyAlignment="1">
      <alignment vertical="center"/>
    </xf>
    <xf numFmtId="4" fontId="4" fillId="0" borderId="17" xfId="0" applyNumberFormat="1" applyFont="1" applyFill="1" applyBorder="1" applyAlignment="1">
      <alignment vertical="center"/>
    </xf>
    <xf numFmtId="172" fontId="4" fillId="0" borderId="18" xfId="0" applyNumberFormat="1" applyFont="1" applyBorder="1" applyAlignment="1">
      <alignment horizontal="center" vertical="center"/>
    </xf>
    <xf numFmtId="3" fontId="5" fillId="0" borderId="17" xfId="0" applyNumberFormat="1" applyFont="1" applyBorder="1" applyAlignment="1">
      <alignment vertical="center"/>
    </xf>
    <xf numFmtId="172" fontId="5" fillId="0" borderId="18" xfId="0" applyNumberFormat="1" applyFont="1" applyBorder="1" applyAlignment="1">
      <alignment horizontal="center" vertical="center"/>
    </xf>
    <xf numFmtId="0" fontId="5" fillId="0" borderId="18" xfId="0" applyFont="1" applyFill="1" applyBorder="1" applyAlignment="1">
      <alignment vertical="center"/>
    </xf>
    <xf numFmtId="0" fontId="5" fillId="0" borderId="16" xfId="0" applyFont="1" applyBorder="1" applyAlignment="1">
      <alignment horizontal="center" vertical="center" wrapText="1"/>
    </xf>
    <xf numFmtId="3" fontId="5" fillId="0" borderId="17" xfId="0" applyNumberFormat="1" applyFont="1" applyFill="1" applyBorder="1" applyAlignment="1">
      <alignment vertical="center"/>
    </xf>
    <xf numFmtId="0" fontId="5" fillId="0" borderId="17" xfId="0" applyFont="1" applyBorder="1" applyAlignment="1">
      <alignment horizontal="center" vertical="center"/>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3" fontId="5" fillId="0" borderId="12" xfId="0" applyNumberFormat="1" applyFont="1" applyBorder="1" applyAlignment="1">
      <alignment vertical="center"/>
    </xf>
    <xf numFmtId="4" fontId="5" fillId="0" borderId="10" xfId="0" applyNumberFormat="1" applyFont="1" applyBorder="1" applyAlignment="1">
      <alignment vertical="center"/>
    </xf>
    <xf numFmtId="0" fontId="5" fillId="0" borderId="12" xfId="0" applyFont="1" applyBorder="1" applyAlignment="1">
      <alignment horizontal="center" vertical="center"/>
    </xf>
    <xf numFmtId="164" fontId="4" fillId="0" borderId="17"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5" fillId="0" borderId="14" xfId="0" applyFont="1" applyBorder="1" applyAlignment="1">
      <alignment vertical="center" wrapText="1"/>
    </xf>
    <xf numFmtId="3" fontId="5" fillId="0" borderId="15" xfId="0" applyNumberFormat="1" applyFont="1" applyBorder="1" applyAlignment="1">
      <alignment vertical="center"/>
    </xf>
    <xf numFmtId="4" fontId="5" fillId="0" borderId="13" xfId="0" applyNumberFormat="1" applyFont="1" applyBorder="1" applyAlignment="1">
      <alignment vertical="center"/>
    </xf>
    <xf numFmtId="164" fontId="5" fillId="0" borderId="15" xfId="0" applyNumberFormat="1" applyFont="1" applyBorder="1" applyAlignment="1">
      <alignment horizontal="center" vertical="center"/>
    </xf>
    <xf numFmtId="0" fontId="5" fillId="0" borderId="10" xfId="0" applyFont="1" applyFill="1" applyBorder="1" applyAlignment="1">
      <alignment vertical="center" wrapText="1"/>
    </xf>
    <xf numFmtId="164" fontId="5" fillId="0" borderId="12" xfId="0" applyNumberFormat="1" applyFont="1" applyBorder="1" applyAlignment="1">
      <alignment horizontal="center" vertical="center"/>
    </xf>
    <xf numFmtId="0" fontId="5" fillId="0" borderId="17" xfId="0" applyFont="1" applyFill="1" applyBorder="1" applyAlignment="1">
      <alignment vertical="center" wrapText="1"/>
    </xf>
    <xf numFmtId="164"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5" fillId="0" borderId="18" xfId="0" applyFont="1" applyFill="1" applyBorder="1" applyAlignment="1">
      <alignment vertical="center" wrapText="1"/>
    </xf>
    <xf numFmtId="0" fontId="5" fillId="0" borderId="16"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vertical="center"/>
    </xf>
    <xf numFmtId="0" fontId="5" fillId="0" borderId="14" xfId="0" applyFont="1" applyBorder="1" applyAlignment="1">
      <alignment horizontal="center" vertical="center"/>
    </xf>
    <xf numFmtId="0" fontId="0" fillId="0" borderId="17" xfId="0" applyBorder="1" applyAlignment="1">
      <alignment vertical="center" wrapText="1"/>
    </xf>
    <xf numFmtId="0" fontId="0" fillId="0" borderId="15" xfId="0" applyBorder="1" applyAlignment="1">
      <alignment vertical="center" wrapText="1"/>
    </xf>
    <xf numFmtId="164" fontId="5" fillId="0" borderId="13" xfId="0" applyNumberFormat="1" applyFont="1" applyBorder="1" applyAlignment="1">
      <alignment horizontal="left" vertical="center"/>
    </xf>
    <xf numFmtId="0" fontId="0" fillId="34" borderId="17" xfId="0" applyFill="1" applyBorder="1" applyAlignment="1">
      <alignment vertical="center" wrapText="1"/>
    </xf>
    <xf numFmtId="164" fontId="5" fillId="34" borderId="18" xfId="0" applyNumberFormat="1" applyFont="1" applyFill="1" applyBorder="1" applyAlignment="1">
      <alignment horizontal="left" vertical="center"/>
    </xf>
    <xf numFmtId="0" fontId="5" fillId="34" borderId="35" xfId="0" applyFont="1" applyFill="1" applyBorder="1" applyAlignment="1">
      <alignment vertical="center"/>
    </xf>
    <xf numFmtId="49" fontId="5" fillId="0" borderId="17" xfId="0" applyNumberFormat="1" applyFont="1" applyBorder="1" applyAlignment="1">
      <alignment vertical="center" wrapText="1"/>
    </xf>
    <xf numFmtId="49" fontId="12" fillId="0" borderId="17" xfId="0" applyNumberFormat="1" applyFont="1" applyBorder="1" applyAlignment="1">
      <alignment vertical="center" wrapText="1"/>
    </xf>
    <xf numFmtId="3" fontId="5" fillId="0" borderId="18" xfId="0" applyNumberFormat="1" applyFont="1" applyFill="1" applyBorder="1" applyAlignment="1">
      <alignment horizontal="right" vertical="center"/>
    </xf>
    <xf numFmtId="4" fontId="5" fillId="0" borderId="18" xfId="0" applyNumberFormat="1" applyFont="1" applyFill="1" applyBorder="1" applyAlignment="1">
      <alignment horizontal="right" vertical="center"/>
    </xf>
    <xf numFmtId="3" fontId="5" fillId="0" borderId="18" xfId="0" applyNumberFormat="1" applyFont="1" applyBorder="1" applyAlignment="1">
      <alignment horizontal="right" vertical="center"/>
    </xf>
    <xf numFmtId="4" fontId="5" fillId="0" borderId="18" xfId="0" applyNumberFormat="1" applyFont="1" applyBorder="1" applyAlignment="1">
      <alignment horizontal="right" vertical="center"/>
    </xf>
    <xf numFmtId="3" fontId="5" fillId="0" borderId="0" xfId="0" applyNumberFormat="1" applyFont="1" applyAlignment="1">
      <alignment vertical="center"/>
    </xf>
    <xf numFmtId="3" fontId="4" fillId="0" borderId="0" xfId="0" applyNumberFormat="1" applyFont="1" applyAlignment="1">
      <alignment vertical="center"/>
    </xf>
    <xf numFmtId="4" fontId="4" fillId="0" borderId="16" xfId="0" applyNumberFormat="1" applyFont="1" applyBorder="1" applyAlignment="1">
      <alignment vertical="center"/>
    </xf>
    <xf numFmtId="3" fontId="5" fillId="0" borderId="0" xfId="0" applyNumberFormat="1" applyFont="1" applyAlignment="1">
      <alignment horizontal="right" vertical="center"/>
    </xf>
    <xf numFmtId="4" fontId="5" fillId="0" borderId="16" xfId="0" applyNumberFormat="1" applyFont="1" applyBorder="1" applyAlignment="1">
      <alignment horizontal="right" vertical="center"/>
    </xf>
    <xf numFmtId="3" fontId="5" fillId="0" borderId="0" xfId="0" applyNumberFormat="1" applyFont="1" applyFill="1" applyBorder="1" applyAlignment="1">
      <alignment vertical="center"/>
    </xf>
    <xf numFmtId="4" fontId="5" fillId="0" borderId="0" xfId="0" applyNumberFormat="1" applyFont="1" applyAlignment="1">
      <alignment vertical="center"/>
    </xf>
    <xf numFmtId="4" fontId="4" fillId="0" borderId="0" xfId="0" applyNumberFormat="1" applyFont="1" applyAlignment="1">
      <alignment vertical="center"/>
    </xf>
    <xf numFmtId="4" fontId="5" fillId="0" borderId="0" xfId="0" applyNumberFormat="1" applyFont="1" applyAlignment="1">
      <alignment horizontal="right" vertical="center"/>
    </xf>
    <xf numFmtId="3" fontId="4" fillId="0" borderId="0" xfId="0" applyNumberFormat="1" applyFont="1" applyAlignment="1">
      <alignment horizontal="right" vertical="center"/>
    </xf>
    <xf numFmtId="3" fontId="4" fillId="0" borderId="18" xfId="0" applyNumberFormat="1" applyFont="1" applyBorder="1" applyAlignment="1">
      <alignment horizontal="right" vertical="center"/>
    </xf>
    <xf numFmtId="4" fontId="4" fillId="0" borderId="0" xfId="0" applyNumberFormat="1" applyFont="1" applyAlignment="1">
      <alignment horizontal="right" vertical="center"/>
    </xf>
    <xf numFmtId="3" fontId="5" fillId="0" borderId="0" xfId="0" applyNumberFormat="1" applyFont="1" applyFill="1" applyAlignment="1">
      <alignment horizontal="right" vertical="center"/>
    </xf>
    <xf numFmtId="4" fontId="4" fillId="0" borderId="18" xfId="0" applyNumberFormat="1" applyFont="1" applyBorder="1" applyAlignment="1">
      <alignment horizontal="right" vertical="center"/>
    </xf>
    <xf numFmtId="4" fontId="5" fillId="34" borderId="10" xfId="0" applyNumberFormat="1" applyFont="1" applyFill="1" applyBorder="1" applyAlignment="1">
      <alignment vertical="center"/>
    </xf>
    <xf numFmtId="49" fontId="5" fillId="37" borderId="10" xfId="0" applyNumberFormat="1" applyFont="1" applyFill="1" applyBorder="1" applyAlignment="1">
      <alignment horizontal="center" vertical="center"/>
    </xf>
    <xf numFmtId="49" fontId="5" fillId="37" borderId="11" xfId="0" applyNumberFormat="1" applyFont="1" applyFill="1" applyBorder="1" applyAlignment="1">
      <alignment horizontal="center" vertical="center"/>
    </xf>
    <xf numFmtId="49" fontId="5" fillId="37" borderId="12" xfId="0" applyNumberFormat="1" applyFont="1" applyFill="1" applyBorder="1" applyAlignment="1">
      <alignment horizontal="center" vertical="center"/>
    </xf>
    <xf numFmtId="49" fontId="5" fillId="39" borderId="10" xfId="0" applyNumberFormat="1" applyFont="1" applyFill="1" applyBorder="1" applyAlignment="1">
      <alignment horizontal="center" vertical="center"/>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4" fillId="37" borderId="18" xfId="0" applyFont="1" applyFill="1" applyBorder="1" applyAlignment="1">
      <alignment horizontal="center" vertical="center"/>
    </xf>
    <xf numFmtId="0" fontId="5" fillId="37" borderId="18" xfId="0" applyFont="1" applyFill="1" applyBorder="1" applyAlignment="1">
      <alignment horizontal="center" vertical="center"/>
    </xf>
    <xf numFmtId="3" fontId="4" fillId="37" borderId="18" xfId="0" applyNumberFormat="1" applyFont="1" applyFill="1" applyBorder="1" applyAlignment="1">
      <alignment vertical="center"/>
    </xf>
    <xf numFmtId="164" fontId="4" fillId="37" borderId="18" xfId="0" applyNumberFormat="1" applyFont="1" applyFill="1" applyBorder="1" applyAlignment="1">
      <alignment horizontal="center" vertical="center"/>
    </xf>
    <xf numFmtId="3" fontId="4" fillId="39" borderId="18" xfId="0" applyNumberFormat="1" applyFont="1" applyFill="1" applyBorder="1" applyAlignment="1">
      <alignment vertical="center"/>
    </xf>
    <xf numFmtId="4" fontId="4" fillId="37" borderId="18" xfId="0" applyNumberFormat="1" applyFont="1" applyFill="1" applyBorder="1" applyAlignment="1">
      <alignment vertical="center"/>
    </xf>
    <xf numFmtId="49" fontId="5" fillId="37" borderId="16" xfId="0" applyNumberFormat="1" applyFont="1" applyFill="1" applyBorder="1" applyAlignment="1">
      <alignment vertical="center"/>
    </xf>
    <xf numFmtId="3" fontId="5" fillId="37" borderId="18" xfId="0" applyNumberFormat="1" applyFont="1" applyFill="1" applyBorder="1" applyAlignment="1">
      <alignment vertical="center"/>
    </xf>
    <xf numFmtId="164" fontId="5" fillId="37" borderId="18" xfId="0" applyNumberFormat="1" applyFont="1" applyFill="1" applyBorder="1" applyAlignment="1">
      <alignment horizontal="center" vertical="center"/>
    </xf>
    <xf numFmtId="3" fontId="5" fillId="39" borderId="18" xfId="0" applyNumberFormat="1" applyFont="1" applyFill="1" applyBorder="1" applyAlignment="1">
      <alignment vertical="center"/>
    </xf>
    <xf numFmtId="4" fontId="5" fillId="37" borderId="18" xfId="0" applyNumberFormat="1" applyFont="1" applyFill="1" applyBorder="1" applyAlignment="1">
      <alignment vertical="center"/>
    </xf>
    <xf numFmtId="4" fontId="5" fillId="0" borderId="10" xfId="0" applyNumberFormat="1" applyFont="1" applyFill="1" applyBorder="1" applyAlignment="1">
      <alignment horizontal="left" vertical="center" wrapText="1"/>
    </xf>
    <xf numFmtId="4" fontId="5" fillId="0" borderId="13" xfId="0" applyNumberFormat="1"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13" xfId="0" applyFont="1" applyBorder="1" applyAlignment="1">
      <alignment horizontal="left" vertical="center"/>
    </xf>
    <xf numFmtId="4" fontId="7" fillId="0" borderId="10" xfId="0" applyNumberFormat="1" applyFont="1" applyFill="1" applyBorder="1" applyAlignment="1">
      <alignment horizontal="left" vertical="center" wrapText="1"/>
    </xf>
    <xf numFmtId="0" fontId="7" fillId="0" borderId="13" xfId="0" applyFont="1" applyBorder="1" applyAlignment="1">
      <alignment horizontal="left" vertical="center" wrapText="1"/>
    </xf>
    <xf numFmtId="4" fontId="5" fillId="34" borderId="10" xfId="0" applyNumberFormat="1" applyFont="1" applyFill="1" applyBorder="1" applyAlignment="1">
      <alignment horizontal="left" vertical="center" wrapText="1"/>
    </xf>
    <xf numFmtId="4" fontId="5" fillId="34" borderId="18" xfId="0" applyNumberFormat="1" applyFont="1" applyFill="1" applyBorder="1" applyAlignment="1">
      <alignment horizontal="left" vertical="center" wrapText="1"/>
    </xf>
    <xf numFmtId="4" fontId="5" fillId="34" borderId="13" xfId="0" applyNumberFormat="1" applyFont="1" applyFill="1" applyBorder="1" applyAlignment="1">
      <alignment horizontal="left" vertical="center" wrapText="1"/>
    </xf>
    <xf numFmtId="4" fontId="7" fillId="0" borderId="20" xfId="0" applyNumberFormat="1" applyFont="1" applyFill="1" applyBorder="1" applyAlignment="1">
      <alignment horizontal="left" vertical="center" wrapText="1"/>
    </xf>
    <xf numFmtId="4" fontId="7" fillId="0" borderId="28" xfId="0" applyNumberFormat="1" applyFont="1" applyFill="1" applyBorder="1" applyAlignment="1">
      <alignment horizontal="left" vertical="center" wrapText="1"/>
    </xf>
    <xf numFmtId="4" fontId="5" fillId="0" borderId="23" xfId="0" applyNumberFormat="1" applyFont="1" applyFill="1" applyBorder="1" applyAlignment="1">
      <alignment horizontal="left" vertical="center"/>
    </xf>
    <xf numFmtId="4" fontId="5" fillId="0" borderId="28" xfId="0" applyNumberFormat="1" applyFont="1" applyFill="1" applyBorder="1" applyAlignment="1">
      <alignment horizontal="left" vertical="center"/>
    </xf>
    <xf numFmtId="4" fontId="5" fillId="0" borderId="23" xfId="0" applyNumberFormat="1" applyFont="1" applyFill="1" applyBorder="1" applyAlignment="1">
      <alignment horizontal="left" vertical="center" wrapText="1"/>
    </xf>
    <xf numFmtId="4" fontId="5" fillId="0" borderId="28" xfId="0" applyNumberFormat="1" applyFont="1" applyFill="1" applyBorder="1" applyAlignment="1">
      <alignment horizontal="left" vertical="center" wrapText="1"/>
    </xf>
    <xf numFmtId="4" fontId="7" fillId="0" borderId="18" xfId="0" applyNumberFormat="1" applyFont="1" applyFill="1" applyBorder="1" applyAlignment="1">
      <alignment horizontal="left" vertical="center" wrapText="1"/>
    </xf>
    <xf numFmtId="4" fontId="7" fillId="0" borderId="13" xfId="0" applyNumberFormat="1" applyFont="1" applyFill="1" applyBorder="1" applyAlignment="1">
      <alignment horizontal="left" vertical="center" wrapText="1"/>
    </xf>
    <xf numFmtId="4" fontId="7" fillId="0" borderId="22" xfId="0" applyNumberFormat="1" applyFont="1" applyFill="1" applyBorder="1" applyAlignment="1">
      <alignment horizontal="left" vertical="center" wrapText="1"/>
    </xf>
    <xf numFmtId="4" fontId="7" fillId="0" borderId="30" xfId="0" applyNumberFormat="1" applyFont="1" applyFill="1" applyBorder="1" applyAlignment="1">
      <alignment horizontal="left" vertical="center" wrapText="1"/>
    </xf>
    <xf numFmtId="4" fontId="7" fillId="0" borderId="36" xfId="0" applyNumberFormat="1" applyFont="1" applyFill="1" applyBorder="1" applyAlignment="1">
      <alignment horizontal="left" vertical="center" wrapText="1"/>
    </xf>
    <xf numFmtId="4" fontId="7" fillId="0" borderId="37" xfId="0" applyNumberFormat="1" applyFont="1" applyFill="1" applyBorder="1" applyAlignment="1">
      <alignment horizontal="left" vertical="center" wrapText="1"/>
    </xf>
    <xf numFmtId="4" fontId="7" fillId="0" borderId="23" xfId="0" applyNumberFormat="1" applyFont="1" applyFill="1" applyBorder="1" applyAlignment="1">
      <alignment horizontal="left" vertical="center" wrapText="1"/>
    </xf>
    <xf numFmtId="4" fontId="7" fillId="0" borderId="32" xfId="0" applyNumberFormat="1" applyFont="1" applyFill="1" applyBorder="1" applyAlignment="1">
      <alignment horizontal="left" vertical="center" wrapText="1"/>
    </xf>
    <xf numFmtId="0" fontId="0" fillId="0" borderId="15" xfId="0" applyBorder="1" applyAlignment="1">
      <alignment horizontal="left" vertical="center" wrapText="1"/>
    </xf>
    <xf numFmtId="4" fontId="7" fillId="34"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0" fontId="7" fillId="34" borderId="18" xfId="0" applyFont="1" applyFill="1" applyBorder="1" applyAlignment="1">
      <alignment horizontal="left" vertical="center" wrapText="1"/>
    </xf>
    <xf numFmtId="4" fontId="5" fillId="34" borderId="12" xfId="0" applyNumberFormat="1" applyFont="1" applyFill="1" applyBorder="1" applyAlignment="1">
      <alignment horizontal="left" vertical="center" wrapText="1"/>
    </xf>
    <xf numFmtId="49" fontId="7" fillId="0" borderId="18"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13" xfId="0" applyBorder="1" applyAlignment="1">
      <alignment horizontal="left" vertical="center" wrapText="1"/>
    </xf>
    <xf numFmtId="0" fontId="0" fillId="0" borderId="13" xfId="0" applyNumberFormat="1" applyFill="1" applyBorder="1" applyAlignment="1">
      <alignment horizontal="left" vertical="center" wrapText="1"/>
    </xf>
    <xf numFmtId="49" fontId="7" fillId="34" borderId="10" xfId="0" applyNumberFormat="1" applyFont="1" applyFill="1" applyBorder="1" applyAlignment="1">
      <alignment horizontal="left" vertical="center" wrapText="1"/>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wrapText="1"/>
    </xf>
    <xf numFmtId="3" fontId="5" fillId="0" borderId="18" xfId="0" applyNumberFormat="1" applyFont="1" applyBorder="1" applyAlignment="1">
      <alignment horizontal="center" vertical="center" wrapText="1"/>
    </xf>
    <xf numFmtId="4" fontId="5" fillId="0" borderId="18" xfId="0" applyNumberFormat="1" applyFont="1" applyFill="1" applyBorder="1" applyAlignment="1">
      <alignment vertical="center" wrapText="1"/>
    </xf>
    <xf numFmtId="0" fontId="4" fillId="35" borderId="16" xfId="0" applyFont="1" applyFill="1" applyBorder="1" applyAlignment="1">
      <alignment vertical="center"/>
    </xf>
    <xf numFmtId="0" fontId="4" fillId="35" borderId="17" xfId="0" applyFont="1" applyFill="1" applyBorder="1" applyAlignment="1">
      <alignment vertical="center"/>
    </xf>
    <xf numFmtId="4" fontId="5" fillId="0" borderId="18" xfId="0" applyNumberFormat="1" applyFont="1" applyFill="1" applyBorder="1" applyAlignment="1">
      <alignment horizontal="left" vertical="center" wrapText="1"/>
    </xf>
    <xf numFmtId="0" fontId="5" fillId="0" borderId="18" xfId="0" applyNumberFormat="1" applyFont="1" applyFill="1" applyBorder="1" applyAlignment="1">
      <alignment vertical="center" wrapText="1"/>
    </xf>
    <xf numFmtId="0" fontId="4" fillId="33" borderId="16" xfId="0" applyFont="1" applyFill="1" applyBorder="1" applyAlignment="1">
      <alignment vertical="center"/>
    </xf>
    <xf numFmtId="0" fontId="4" fillId="33" borderId="17" xfId="0" applyFont="1" applyFill="1" applyBorder="1" applyAlignment="1">
      <alignment vertical="center"/>
    </xf>
    <xf numFmtId="4" fontId="5" fillId="0" borderId="10" xfId="0" applyNumberFormat="1" applyFont="1" applyFill="1" applyBorder="1" applyAlignment="1">
      <alignment vertical="center" wrapText="1"/>
    </xf>
    <xf numFmtId="0" fontId="54" fillId="0" borderId="10" xfId="0" applyFont="1" applyBorder="1" applyAlignment="1">
      <alignment horizontal="center" vertical="center"/>
    </xf>
    <xf numFmtId="0" fontId="54" fillId="0" borderId="18" xfId="0" applyFont="1" applyBorder="1" applyAlignment="1">
      <alignment horizontal="center" vertical="center"/>
    </xf>
    <xf numFmtId="0" fontId="54" fillId="0" borderId="13" xfId="0" applyFont="1" applyBorder="1" applyAlignment="1">
      <alignment horizontal="center" vertical="center"/>
    </xf>
    <xf numFmtId="49" fontId="5" fillId="0" borderId="1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 fontId="5" fillId="0" borderId="18" xfId="0" applyNumberFormat="1" applyFont="1" applyFill="1" applyBorder="1" applyAlignment="1">
      <alignment horizontal="left" vertical="top" wrapText="1"/>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10" xfId="0" applyNumberFormat="1" applyFont="1" applyFill="1" applyBorder="1" applyAlignment="1">
      <alignment horizontal="left" vertical="top" wrapText="1"/>
    </xf>
    <xf numFmtId="4" fontId="5" fillId="0" borderId="13" xfId="0" applyNumberFormat="1" applyFont="1" applyFill="1" applyBorder="1" applyAlignment="1">
      <alignment horizontal="left" vertical="top" wrapText="1"/>
    </xf>
    <xf numFmtId="49" fontId="5" fillId="38" borderId="16" xfId="0" applyNumberFormat="1" applyFont="1" applyFill="1" applyBorder="1" applyAlignment="1">
      <alignment vertical="center"/>
    </xf>
    <xf numFmtId="49" fontId="5" fillId="38" borderId="17" xfId="0" applyNumberFormat="1" applyFont="1" applyFill="1" applyBorder="1" applyAlignment="1">
      <alignment vertical="center"/>
    </xf>
    <xf numFmtId="0" fontId="5" fillId="38" borderId="10"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13" xfId="0" applyFont="1" applyFill="1" applyBorder="1" applyAlignment="1">
      <alignment horizontal="center" vertical="center"/>
    </xf>
    <xf numFmtId="4" fontId="5" fillId="0" borderId="10" xfId="0" applyNumberFormat="1" applyFont="1" applyFill="1" applyBorder="1" applyAlignment="1">
      <alignment horizontal="left" vertical="center" wrapText="1"/>
    </xf>
    <xf numFmtId="4" fontId="5" fillId="0" borderId="13" xfId="0" applyNumberFormat="1" applyFont="1" applyFill="1" applyBorder="1" applyAlignment="1">
      <alignment horizontal="left" vertical="center" wrapText="1"/>
    </xf>
    <xf numFmtId="49" fontId="5" fillId="37" borderId="16" xfId="0" applyNumberFormat="1" applyFont="1" applyFill="1" applyBorder="1" applyAlignment="1">
      <alignment vertical="center"/>
    </xf>
    <xf numFmtId="49" fontId="5" fillId="37" borderId="17" xfId="0" applyNumberFormat="1" applyFont="1" applyFill="1" applyBorder="1" applyAlignment="1">
      <alignment vertical="center"/>
    </xf>
    <xf numFmtId="0" fontId="4" fillId="38" borderId="16" xfId="0" applyFont="1" applyFill="1" applyBorder="1" applyAlignment="1">
      <alignment vertical="center"/>
    </xf>
    <xf numFmtId="0" fontId="4" fillId="38" borderId="17" xfId="0" applyFont="1" applyFill="1" applyBorder="1" applyAlignment="1">
      <alignment vertical="center"/>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0" fontId="4" fillId="37" borderId="16" xfId="0" applyFont="1" applyFill="1" applyBorder="1" applyAlignment="1">
      <alignment vertical="center"/>
    </xf>
    <xf numFmtId="0" fontId="4" fillId="37" borderId="17" xfId="0" applyFont="1" applyFill="1" applyBorder="1" applyAlignment="1">
      <alignment vertical="center"/>
    </xf>
    <xf numFmtId="0" fontId="9" fillId="0" borderId="0" xfId="0" applyFont="1" applyAlignment="1">
      <alignment horizontal="center" vertical="center" wrapText="1"/>
    </xf>
    <xf numFmtId="0" fontId="10" fillId="0" borderId="19" xfId="0" applyFont="1" applyBorder="1" applyAlignment="1">
      <alignment horizontal="center" vertical="center"/>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9" xfId="0" applyFont="1" applyBorder="1" applyAlignment="1">
      <alignment horizontal="center" vertical="center" textRotation="90" wrapText="1"/>
    </xf>
    <xf numFmtId="0" fontId="5" fillId="0" borderId="18" xfId="0" applyFont="1" applyBorder="1" applyAlignment="1">
      <alignment vertical="center" wrapText="1"/>
    </xf>
    <xf numFmtId="0" fontId="7" fillId="0" borderId="18" xfId="0" applyFont="1" applyBorder="1" applyAlignment="1">
      <alignment horizontal="left" vertical="center" wrapText="1"/>
    </xf>
    <xf numFmtId="4" fontId="7" fillId="0" borderId="18" xfId="0" applyNumberFormat="1" applyFont="1" applyFill="1" applyBorder="1" applyAlignment="1">
      <alignment horizontal="left" vertical="center"/>
    </xf>
    <xf numFmtId="171" fontId="7" fillId="0" borderId="18" xfId="0" applyNumberFormat="1" applyFont="1" applyFill="1" applyBorder="1" applyAlignment="1">
      <alignment horizontal="left" vertical="center" wrapText="1"/>
    </xf>
    <xf numFmtId="0" fontId="5" fillId="41" borderId="27" xfId="0" applyFont="1" applyFill="1" applyBorder="1" applyAlignment="1">
      <alignment horizontal="center" vertical="center"/>
    </xf>
    <xf numFmtId="0" fontId="5" fillId="0" borderId="27" xfId="0" applyFont="1" applyBorder="1" applyAlignment="1">
      <alignment horizontal="center" vertical="center" wrapText="1"/>
    </xf>
    <xf numFmtId="4" fontId="7" fillId="0" borderId="27" xfId="0" applyNumberFormat="1" applyFont="1" applyFill="1" applyBorder="1" applyAlignment="1">
      <alignment horizontal="left" vertical="center" wrapText="1"/>
    </xf>
    <xf numFmtId="4" fontId="7" fillId="0" borderId="18" xfId="0" applyNumberFormat="1" applyFont="1" applyFill="1" applyBorder="1" applyAlignment="1">
      <alignment horizontal="left" vertical="center" wrapText="1"/>
    </xf>
    <xf numFmtId="4" fontId="7" fillId="0" borderId="26" xfId="0" applyNumberFormat="1" applyFont="1" applyFill="1" applyBorder="1" applyAlignment="1">
      <alignment horizontal="left" vertical="center" wrapText="1"/>
    </xf>
    <xf numFmtId="4" fontId="7" fillId="0" borderId="17"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49" fontId="7" fillId="0" borderId="18"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6"/>
  <sheetViews>
    <sheetView tabSelected="1" view="pageBreakPreview" zoomScaleSheetLayoutView="100" zoomScalePageLayoutView="0" workbookViewId="0" topLeftCell="A1">
      <pane ySplit="7" topLeftCell="A604" activePane="bottomLeft" state="frozen"/>
      <selection pane="topLeft" activeCell="A1" sqref="A1"/>
      <selection pane="bottomLeft" activeCell="A1" sqref="A1:N876"/>
    </sheetView>
  </sheetViews>
  <sheetFormatPr defaultColWidth="9.140625" defaultRowHeight="12.75"/>
  <cols>
    <col min="1" max="1" width="3.00390625" style="1" customWidth="1"/>
    <col min="2" max="2" width="12.7109375" style="1" customWidth="1"/>
    <col min="3" max="3" width="51.00390625" style="1" customWidth="1"/>
    <col min="4" max="4" width="5.28125" style="2" customWidth="1"/>
    <col min="5" max="5" width="6.421875" style="2" customWidth="1"/>
    <col min="6" max="6" width="20.140625" style="1" customWidth="1"/>
    <col min="7" max="7" width="11.28125" style="1" customWidth="1"/>
    <col min="8" max="8" width="12.28125" style="1" customWidth="1"/>
    <col min="9" max="9" width="10.421875" style="1" customWidth="1"/>
    <col min="10" max="10" width="9.7109375" style="3" customWidth="1"/>
    <col min="11" max="11" width="9.7109375" style="1" customWidth="1"/>
    <col min="12" max="12" width="12.7109375" style="1" customWidth="1"/>
    <col min="13" max="13" width="10.28125" style="1" customWidth="1"/>
    <col min="14" max="14" width="33.57421875" style="66" customWidth="1"/>
    <col min="15" max="16384" width="9.140625" style="3" customWidth="1"/>
  </cols>
  <sheetData>
    <row r="1" spans="1:14" ht="13.5" customHeight="1">
      <c r="A1" s="192"/>
      <c r="B1" s="192"/>
      <c r="C1" s="192"/>
      <c r="D1" s="193"/>
      <c r="E1" s="193"/>
      <c r="F1" s="192"/>
      <c r="G1" s="192"/>
      <c r="H1" s="192"/>
      <c r="I1" s="192"/>
      <c r="J1" s="277"/>
      <c r="K1" s="192"/>
      <c r="L1" s="192"/>
      <c r="M1" s="192"/>
      <c r="N1" s="295"/>
    </row>
    <row r="2" spans="1:14" ht="13.5" customHeight="1">
      <c r="A2" s="194" t="s">
        <v>21</v>
      </c>
      <c r="B2" s="192"/>
      <c r="C2" s="192"/>
      <c r="D2" s="193"/>
      <c r="E2" s="193"/>
      <c r="F2" s="192"/>
      <c r="G2" s="192"/>
      <c r="H2" s="192"/>
      <c r="I2" s="192"/>
      <c r="J2" s="277"/>
      <c r="K2" s="192"/>
      <c r="L2" s="192"/>
      <c r="M2" s="192"/>
      <c r="N2" s="295" t="s">
        <v>566</v>
      </c>
    </row>
    <row r="3" spans="1:14" ht="13.5" customHeight="1">
      <c r="A3" s="194"/>
      <c r="B3" s="192"/>
      <c r="C3" s="192"/>
      <c r="D3" s="193"/>
      <c r="E3" s="193"/>
      <c r="F3" s="192"/>
      <c r="G3" s="192"/>
      <c r="H3" s="192"/>
      <c r="I3" s="192"/>
      <c r="J3" s="277"/>
      <c r="K3" s="192"/>
      <c r="L3" s="192"/>
      <c r="M3" s="192"/>
      <c r="N3" s="295"/>
    </row>
    <row r="4" spans="1:14" s="4" customFormat="1" ht="15" customHeight="1">
      <c r="A4" s="553" t="s">
        <v>35</v>
      </c>
      <c r="B4" s="553"/>
      <c r="C4" s="553"/>
      <c r="D4" s="553"/>
      <c r="E4" s="553"/>
      <c r="F4" s="553"/>
      <c r="G4" s="553"/>
      <c r="H4" s="553"/>
      <c r="I4" s="553"/>
      <c r="J4" s="553"/>
      <c r="K4" s="553"/>
      <c r="L4" s="553"/>
      <c r="M4" s="553"/>
      <c r="N4" s="553"/>
    </row>
    <row r="5" spans="1:14" ht="15.75" customHeight="1">
      <c r="A5" s="192"/>
      <c r="B5" s="192"/>
      <c r="C5" s="192"/>
      <c r="D5" s="193"/>
      <c r="E5" s="193"/>
      <c r="F5" s="192"/>
      <c r="G5" s="192"/>
      <c r="H5" s="192"/>
      <c r="I5" s="192"/>
      <c r="J5" s="277"/>
      <c r="K5" s="192"/>
      <c r="L5" s="192"/>
      <c r="M5" s="195"/>
      <c r="N5" s="196" t="s">
        <v>7</v>
      </c>
    </row>
    <row r="6" spans="1:14" ht="15.75" customHeight="1">
      <c r="A6" s="554" t="s">
        <v>16</v>
      </c>
      <c r="B6" s="554" t="s">
        <v>22</v>
      </c>
      <c r="C6" s="554"/>
      <c r="D6" s="558" t="s">
        <v>29</v>
      </c>
      <c r="E6" s="558" t="s">
        <v>36</v>
      </c>
      <c r="F6" s="554" t="s">
        <v>28</v>
      </c>
      <c r="G6" s="554"/>
      <c r="H6" s="554"/>
      <c r="I6" s="554"/>
      <c r="J6" s="555" t="s">
        <v>205</v>
      </c>
      <c r="K6" s="556"/>
      <c r="L6" s="556"/>
      <c r="M6" s="556"/>
      <c r="N6" s="557"/>
    </row>
    <row r="7" spans="1:14" s="5" customFormat="1" ht="45.75" customHeight="1">
      <c r="A7" s="554"/>
      <c r="B7" s="554"/>
      <c r="C7" s="554"/>
      <c r="D7" s="558"/>
      <c r="E7" s="558"/>
      <c r="F7" s="197" t="s">
        <v>17</v>
      </c>
      <c r="G7" s="198" t="s">
        <v>27</v>
      </c>
      <c r="H7" s="198" t="s">
        <v>206</v>
      </c>
      <c r="I7" s="198" t="s">
        <v>38</v>
      </c>
      <c r="J7" s="278" t="s">
        <v>19</v>
      </c>
      <c r="K7" s="198" t="s">
        <v>207</v>
      </c>
      <c r="L7" s="198" t="s">
        <v>208</v>
      </c>
      <c r="M7" s="198" t="s">
        <v>37</v>
      </c>
      <c r="N7" s="296" t="s">
        <v>3</v>
      </c>
    </row>
    <row r="8" spans="1:14" s="6" customFormat="1" ht="12" customHeight="1">
      <c r="A8" s="199" t="s">
        <v>8</v>
      </c>
      <c r="B8" s="549" t="s">
        <v>9</v>
      </c>
      <c r="C8" s="550"/>
      <c r="D8" s="199" t="s">
        <v>10</v>
      </c>
      <c r="E8" s="199" t="s">
        <v>11</v>
      </c>
      <c r="F8" s="199" t="s">
        <v>12</v>
      </c>
      <c r="G8" s="199" t="s">
        <v>13</v>
      </c>
      <c r="H8" s="199" t="s">
        <v>14</v>
      </c>
      <c r="I8" s="199" t="s">
        <v>15</v>
      </c>
      <c r="J8" s="279" t="s">
        <v>0</v>
      </c>
      <c r="K8" s="200" t="s">
        <v>1</v>
      </c>
      <c r="L8" s="200" t="s">
        <v>2</v>
      </c>
      <c r="M8" s="199" t="s">
        <v>31</v>
      </c>
      <c r="N8" s="297" t="s">
        <v>34</v>
      </c>
    </row>
    <row r="9" spans="1:14" s="467" customFormat="1" ht="3.75" customHeight="1">
      <c r="A9" s="461"/>
      <c r="B9" s="462"/>
      <c r="C9" s="463"/>
      <c r="D9" s="461"/>
      <c r="E9" s="461"/>
      <c r="F9" s="461"/>
      <c r="G9" s="461"/>
      <c r="H9" s="461"/>
      <c r="I9" s="461"/>
      <c r="J9" s="464"/>
      <c r="K9" s="465"/>
      <c r="L9" s="465"/>
      <c r="M9" s="461"/>
      <c r="N9" s="466"/>
    </row>
    <row r="10" spans="1:14" s="277" customFormat="1" ht="10.5" customHeight="1">
      <c r="A10" s="468" t="s">
        <v>6</v>
      </c>
      <c r="B10" s="551" t="s">
        <v>23</v>
      </c>
      <c r="C10" s="552"/>
      <c r="D10" s="469"/>
      <c r="E10" s="469"/>
      <c r="F10" s="239"/>
      <c r="G10" s="470">
        <f>SUM(G11:G12)</f>
        <v>1105305711</v>
      </c>
      <c r="H10" s="470">
        <f>SUM(H11:H12)</f>
        <v>295706915.23</v>
      </c>
      <c r="I10" s="471">
        <f>IF(G10&gt;0,H10/G10*100,"-")</f>
        <v>26.753405169911403</v>
      </c>
      <c r="J10" s="472">
        <f>SUM(J11:J12)</f>
        <v>241956920</v>
      </c>
      <c r="K10" s="470">
        <f>SUM(K11:K12)</f>
        <v>251814327</v>
      </c>
      <c r="L10" s="473">
        <f>SUM(L11:L12)</f>
        <v>237934745.85999998</v>
      </c>
      <c r="M10" s="471">
        <f>IF(K10&gt;0,L10/K10*100,"-")</f>
        <v>94.48816860209863</v>
      </c>
      <c r="N10" s="240"/>
    </row>
    <row r="11" spans="1:14" s="277" customFormat="1" ht="10.5" customHeight="1">
      <c r="A11" s="239"/>
      <c r="B11" s="545" t="s">
        <v>20</v>
      </c>
      <c r="C11" s="546"/>
      <c r="D11" s="469"/>
      <c r="E11" s="469"/>
      <c r="F11" s="474"/>
      <c r="G11" s="475">
        <f>G16+G390</f>
        <v>1074082851</v>
      </c>
      <c r="H11" s="475">
        <f>H16+H390</f>
        <v>287655270.33000004</v>
      </c>
      <c r="I11" s="476">
        <f>IF(G11&gt;0,H11/G11*100,"-")</f>
        <v>26.781478734362558</v>
      </c>
      <c r="J11" s="477">
        <f aca="true" t="shared" si="0" ref="J11:L12">J16+J390</f>
        <v>238580886</v>
      </c>
      <c r="K11" s="475">
        <f t="shared" si="0"/>
        <v>240737257</v>
      </c>
      <c r="L11" s="478">
        <f t="shared" si="0"/>
        <v>230812090.26999998</v>
      </c>
      <c r="M11" s="476">
        <f>IF(K11&gt;0,L11/K11*100,"-")</f>
        <v>95.87717877420194</v>
      </c>
      <c r="N11" s="240"/>
    </row>
    <row r="12" spans="1:14" s="277" customFormat="1" ht="10.5" customHeight="1">
      <c r="A12" s="239"/>
      <c r="B12" s="545" t="s">
        <v>25</v>
      </c>
      <c r="C12" s="546"/>
      <c r="D12" s="469"/>
      <c r="E12" s="469"/>
      <c r="F12" s="474"/>
      <c r="G12" s="475">
        <f>G17+G391</f>
        <v>31222860</v>
      </c>
      <c r="H12" s="475">
        <f>H17+H391</f>
        <v>8051644.9</v>
      </c>
      <c r="I12" s="476">
        <f>IF(G12&gt;0,H12/G12*100,"-")</f>
        <v>25.787659746736846</v>
      </c>
      <c r="J12" s="477">
        <f t="shared" si="0"/>
        <v>3376034</v>
      </c>
      <c r="K12" s="475">
        <f t="shared" si="0"/>
        <v>11077070</v>
      </c>
      <c r="L12" s="478">
        <f t="shared" si="0"/>
        <v>7122655.59</v>
      </c>
      <c r="M12" s="476">
        <f>IF(K12&gt;0,L12/K12*100,"-")</f>
        <v>64.30089897418722</v>
      </c>
      <c r="N12" s="240"/>
    </row>
    <row r="13" spans="1:14" s="277" customFormat="1" ht="3.75" customHeight="1">
      <c r="A13" s="241"/>
      <c r="B13" s="242"/>
      <c r="C13" s="243"/>
      <c r="D13" s="244"/>
      <c r="E13" s="244"/>
      <c r="F13" s="241"/>
      <c r="G13" s="245"/>
      <c r="H13" s="241"/>
      <c r="I13" s="241"/>
      <c r="J13" s="286"/>
      <c r="K13" s="245"/>
      <c r="L13" s="246"/>
      <c r="M13" s="247"/>
      <c r="N13" s="248"/>
    </row>
    <row r="14" spans="1:14" ht="3.75" customHeight="1">
      <c r="A14" s="249"/>
      <c r="B14" s="250"/>
      <c r="C14" s="251"/>
      <c r="D14" s="252"/>
      <c r="E14" s="252"/>
      <c r="F14" s="249"/>
      <c r="G14" s="253"/>
      <c r="H14" s="249"/>
      <c r="I14" s="249"/>
      <c r="J14" s="287"/>
      <c r="K14" s="253"/>
      <c r="L14" s="254"/>
      <c r="M14" s="255"/>
      <c r="N14" s="256"/>
    </row>
    <row r="15" spans="1:14" ht="10.5" customHeight="1">
      <c r="A15" s="257" t="s">
        <v>5</v>
      </c>
      <c r="B15" s="547" t="s">
        <v>24</v>
      </c>
      <c r="C15" s="548"/>
      <c r="D15" s="258"/>
      <c r="E15" s="258"/>
      <c r="F15" s="259"/>
      <c r="G15" s="260">
        <f>SUM(G16:G17)</f>
        <v>778796944</v>
      </c>
      <c r="H15" s="260">
        <f>SUM(H16:H17)</f>
        <v>198569676.23000002</v>
      </c>
      <c r="I15" s="262">
        <f>IF(G15&gt;0,H15/G15*100,"-")</f>
        <v>25.496976812739007</v>
      </c>
      <c r="J15" s="288">
        <f>SUM(J16:J17)</f>
        <v>188296015</v>
      </c>
      <c r="K15" s="260">
        <f>SUM(K16:K17)</f>
        <v>201730858</v>
      </c>
      <c r="L15" s="261">
        <f>SUM(L16:L17)</f>
        <v>198420574.35</v>
      </c>
      <c r="M15" s="262">
        <f>IF(K15&gt;0,L15/K15*100,"-")</f>
        <v>98.3590593512471</v>
      </c>
      <c r="N15" s="263"/>
    </row>
    <row r="16" spans="1:14" ht="10.5" customHeight="1">
      <c r="A16" s="259"/>
      <c r="B16" s="264" t="s">
        <v>20</v>
      </c>
      <c r="C16" s="265"/>
      <c r="D16" s="258"/>
      <c r="E16" s="258"/>
      <c r="F16" s="264"/>
      <c r="G16" s="266">
        <f>G21+G46+G62+G89+G107+G174+G296+G314+G346+G356+G367+G379</f>
        <v>777782564</v>
      </c>
      <c r="H16" s="266">
        <f>H21+H46+H62+H89+H107+H174+H296+H314+H346+H356+H367+H379</f>
        <v>197942872.33</v>
      </c>
      <c r="I16" s="268">
        <f>IF(G16&gt;0,H16/G16*100,"-")</f>
        <v>25.449641261179007</v>
      </c>
      <c r="J16" s="289">
        <f aca="true" t="shared" si="1" ref="J16:L17">J21+J46+J62+J89+J107+J174+J296+J314+J346+J356+J367+J379</f>
        <v>188169981</v>
      </c>
      <c r="K16" s="266">
        <f t="shared" si="1"/>
        <v>201195280</v>
      </c>
      <c r="L16" s="267">
        <f t="shared" si="1"/>
        <v>197910943.14</v>
      </c>
      <c r="M16" s="268">
        <f>IF(K16&gt;0,L16/K16*100,"-")</f>
        <v>98.36758751994579</v>
      </c>
      <c r="N16" s="263"/>
    </row>
    <row r="17" spans="1:14" ht="10.5" customHeight="1">
      <c r="A17" s="259"/>
      <c r="B17" s="264" t="s">
        <v>25</v>
      </c>
      <c r="C17" s="265"/>
      <c r="D17" s="258"/>
      <c r="E17" s="258"/>
      <c r="F17" s="264"/>
      <c r="G17" s="266">
        <f>G22+G47+G63+G90+G108+G175+G297+G315+G347+G357+G368+G380</f>
        <v>1014380</v>
      </c>
      <c r="H17" s="266">
        <f>H22+H47+H63+H90+H108+H175+H297+H315+H347+H357+H368+H380</f>
        <v>626803.9</v>
      </c>
      <c r="I17" s="268">
        <f>IF(G17&gt;0,H17/G17*100,"-")</f>
        <v>61.79182357696327</v>
      </c>
      <c r="J17" s="289">
        <f t="shared" si="1"/>
        <v>126034</v>
      </c>
      <c r="K17" s="266">
        <f t="shared" si="1"/>
        <v>535578</v>
      </c>
      <c r="L17" s="267">
        <f t="shared" si="1"/>
        <v>509631.20999999996</v>
      </c>
      <c r="M17" s="268">
        <f>IF(K17&gt;0,L17/K17*100,"-")</f>
        <v>95.15536672529491</v>
      </c>
      <c r="N17" s="263"/>
    </row>
    <row r="18" spans="1:14" ht="3.75" customHeight="1">
      <c r="A18" s="269"/>
      <c r="B18" s="270"/>
      <c r="C18" s="271"/>
      <c r="D18" s="272"/>
      <c r="E18" s="272"/>
      <c r="F18" s="269"/>
      <c r="G18" s="273"/>
      <c r="H18" s="273"/>
      <c r="I18" s="269"/>
      <c r="J18" s="290"/>
      <c r="K18" s="273"/>
      <c r="L18" s="274"/>
      <c r="M18" s="275"/>
      <c r="N18" s="276"/>
    </row>
    <row r="19" spans="1:14" ht="3.75" customHeight="1">
      <c r="A19" s="7"/>
      <c r="B19" s="8"/>
      <c r="C19" s="9"/>
      <c r="D19" s="10"/>
      <c r="E19" s="10"/>
      <c r="F19" s="7"/>
      <c r="G19" s="11"/>
      <c r="H19" s="11"/>
      <c r="I19" s="7"/>
      <c r="J19" s="39"/>
      <c r="K19" s="11"/>
      <c r="L19" s="12"/>
      <c r="M19" s="13"/>
      <c r="N19" s="14"/>
    </row>
    <row r="20" spans="1:14" ht="10.5" customHeight="1">
      <c r="A20" s="67" t="s">
        <v>4</v>
      </c>
      <c r="B20" s="523" t="s">
        <v>40</v>
      </c>
      <c r="C20" s="524"/>
      <c r="D20" s="68"/>
      <c r="E20" s="69"/>
      <c r="F20" s="70"/>
      <c r="G20" s="71">
        <f>SUM(G21:G22)</f>
        <v>382100</v>
      </c>
      <c r="H20" s="311">
        <f>SUM(H21:H22)</f>
        <v>67824.28</v>
      </c>
      <c r="I20" s="72">
        <f>IF(G20&gt;0,H20/G20*100,"-")</f>
        <v>17.75040041873855</v>
      </c>
      <c r="J20" s="291">
        <f>SUM(J21:J22)</f>
        <v>140525</v>
      </c>
      <c r="K20" s="71">
        <f>SUM(K21:K22)</f>
        <v>95525</v>
      </c>
      <c r="L20" s="73">
        <f>SUM(L21:L22)</f>
        <v>67824.28</v>
      </c>
      <c r="M20" s="72">
        <f>IF(K20&gt;0,L20/K20*100,"-")</f>
        <v>71.0016016749542</v>
      </c>
      <c r="N20" s="298"/>
    </row>
    <row r="21" spans="1:14" ht="10.5" customHeight="1">
      <c r="A21" s="70"/>
      <c r="B21" s="74"/>
      <c r="C21" s="74"/>
      <c r="D21" s="68"/>
      <c r="E21" s="69"/>
      <c r="F21" s="75" t="s">
        <v>20</v>
      </c>
      <c r="G21" s="76">
        <f>G26</f>
        <v>382100</v>
      </c>
      <c r="H21" s="312">
        <f>H26</f>
        <v>67824.28</v>
      </c>
      <c r="I21" s="72">
        <f>IF(G21&gt;0,H21/G21*100,"-")</f>
        <v>17.75040041873855</v>
      </c>
      <c r="J21" s="292">
        <f aca="true" t="shared" si="2" ref="J21:L22">J26</f>
        <v>140525</v>
      </c>
      <c r="K21" s="76">
        <f t="shared" si="2"/>
        <v>95525</v>
      </c>
      <c r="L21" s="77">
        <f t="shared" si="2"/>
        <v>67824.28</v>
      </c>
      <c r="M21" s="78">
        <f>IF(K21&gt;0,L21/K21*100,"-")</f>
        <v>71.0016016749542</v>
      </c>
      <c r="N21" s="298"/>
    </row>
    <row r="22" spans="1:14" ht="10.5" customHeight="1">
      <c r="A22" s="70"/>
      <c r="B22" s="79"/>
      <c r="C22" s="80"/>
      <c r="D22" s="68"/>
      <c r="E22" s="69"/>
      <c r="F22" s="75" t="s">
        <v>25</v>
      </c>
      <c r="G22" s="76">
        <f>G27</f>
        <v>0</v>
      </c>
      <c r="H22" s="312">
        <f>H27</f>
        <v>0</v>
      </c>
      <c r="I22" s="72" t="str">
        <f>IF(G22&gt;0,H22/G22*100,"-")</f>
        <v>-</v>
      </c>
      <c r="J22" s="292">
        <f t="shared" si="2"/>
        <v>0</v>
      </c>
      <c r="K22" s="76">
        <f t="shared" si="2"/>
        <v>0</v>
      </c>
      <c r="L22" s="77">
        <f t="shared" si="2"/>
        <v>0</v>
      </c>
      <c r="M22" s="78" t="str">
        <f>IF(K22&gt;0,L22/K22*100,"-")</f>
        <v>-</v>
      </c>
      <c r="N22" s="298"/>
    </row>
    <row r="23" spans="1:14" ht="3.75" customHeight="1">
      <c r="A23" s="81"/>
      <c r="B23" s="82"/>
      <c r="C23" s="83"/>
      <c r="D23" s="84"/>
      <c r="E23" s="85"/>
      <c r="F23" s="81"/>
      <c r="G23" s="86"/>
      <c r="H23" s="313"/>
      <c r="I23" s="87"/>
      <c r="J23" s="293"/>
      <c r="K23" s="86"/>
      <c r="L23" s="88"/>
      <c r="M23" s="87"/>
      <c r="N23" s="299"/>
    </row>
    <row r="24" spans="1:14" s="23" customFormat="1" ht="3.75" customHeight="1">
      <c r="A24" s="513" t="s">
        <v>4</v>
      </c>
      <c r="B24" s="90"/>
      <c r="C24" s="91"/>
      <c r="D24" s="89"/>
      <c r="E24" s="101"/>
      <c r="F24" s="90"/>
      <c r="G24" s="102"/>
      <c r="H24" s="102"/>
      <c r="I24" s="103"/>
      <c r="J24" s="281"/>
      <c r="K24" s="104"/>
      <c r="L24" s="105"/>
      <c r="M24" s="106"/>
      <c r="N24" s="65"/>
    </row>
    <row r="25" spans="1:14" s="23" customFormat="1" ht="10.5" customHeight="1">
      <c r="A25" s="514"/>
      <c r="B25" s="93" t="s">
        <v>32</v>
      </c>
      <c r="C25" s="94" t="s">
        <v>67</v>
      </c>
      <c r="D25" s="516" t="s">
        <v>63</v>
      </c>
      <c r="E25" s="516"/>
      <c r="F25" s="108" t="s">
        <v>33</v>
      </c>
      <c r="G25" s="109">
        <f>SUM(G26:G27)</f>
        <v>382100</v>
      </c>
      <c r="H25" s="109">
        <f>SUM(H26:H27)</f>
        <v>67824.28</v>
      </c>
      <c r="I25" s="111">
        <f>IF(G25&gt;0,H25/G25*100,"-")</f>
        <v>17.75040041873855</v>
      </c>
      <c r="J25" s="280">
        <f>SUM(J26:J27)</f>
        <v>140525</v>
      </c>
      <c r="K25" s="109">
        <f>SUM(K26:K27)</f>
        <v>95525</v>
      </c>
      <c r="L25" s="110">
        <f>SUM(L26:L27)</f>
        <v>67824.28</v>
      </c>
      <c r="M25" s="111">
        <f>IF(K25&gt;0,L25/K25*100,"-")</f>
        <v>71.0016016749542</v>
      </c>
      <c r="N25" s="300"/>
    </row>
    <row r="26" spans="1:14" s="23" customFormat="1" ht="10.5" customHeight="1">
      <c r="A26" s="514"/>
      <c r="B26" s="93" t="s">
        <v>26</v>
      </c>
      <c r="C26" s="95" t="s">
        <v>80</v>
      </c>
      <c r="D26" s="516"/>
      <c r="E26" s="516"/>
      <c r="F26" s="112" t="s">
        <v>20</v>
      </c>
      <c r="G26" s="113">
        <f>G30+G35+G40</f>
        <v>382100</v>
      </c>
      <c r="H26" s="113">
        <f>H30+H35+H40</f>
        <v>67824.28</v>
      </c>
      <c r="I26" s="103">
        <f>IF(G26&gt;0,H26/G26*100,"-")</f>
        <v>17.75040041873855</v>
      </c>
      <c r="J26" s="190">
        <f aca="true" t="shared" si="3" ref="J26:L27">J30+J35+J40</f>
        <v>140525</v>
      </c>
      <c r="K26" s="113">
        <f t="shared" si="3"/>
        <v>95525</v>
      </c>
      <c r="L26" s="114">
        <f t="shared" si="3"/>
        <v>67824.28</v>
      </c>
      <c r="M26" s="103">
        <f>IF(K26&gt;0,L26/K26*100,"-")</f>
        <v>71.0016016749542</v>
      </c>
      <c r="N26" s="300"/>
    </row>
    <row r="27" spans="1:14" s="23" customFormat="1" ht="10.5" customHeight="1">
      <c r="A27" s="514"/>
      <c r="B27" s="93"/>
      <c r="C27" s="95" t="s">
        <v>81</v>
      </c>
      <c r="D27" s="516"/>
      <c r="E27" s="516"/>
      <c r="F27" s="112" t="s">
        <v>25</v>
      </c>
      <c r="G27" s="113">
        <f>G31+G36+G41</f>
        <v>0</v>
      </c>
      <c r="H27" s="113">
        <f>H31+H36+H41</f>
        <v>0</v>
      </c>
      <c r="I27" s="103" t="str">
        <f>IF(G27&gt;0,H27/G27*100,"-")</f>
        <v>-</v>
      </c>
      <c r="J27" s="190">
        <f t="shared" si="3"/>
        <v>0</v>
      </c>
      <c r="K27" s="113">
        <f t="shared" si="3"/>
        <v>0</v>
      </c>
      <c r="L27" s="114">
        <f t="shared" si="3"/>
        <v>0</v>
      </c>
      <c r="M27" s="103" t="str">
        <f aca="true" t="shared" si="4" ref="M27:M40">IF(K27&gt;0,L27/K27*100,"-")</f>
        <v>-</v>
      </c>
      <c r="N27" s="64"/>
    </row>
    <row r="28" spans="1:14" s="23" customFormat="1" ht="10.5" customHeight="1">
      <c r="A28" s="514"/>
      <c r="B28" s="93"/>
      <c r="C28" s="95"/>
      <c r="D28" s="107"/>
      <c r="E28" s="107"/>
      <c r="F28" s="115"/>
      <c r="G28" s="116"/>
      <c r="H28" s="116"/>
      <c r="I28" s="111"/>
      <c r="J28" s="229"/>
      <c r="K28" s="116"/>
      <c r="L28" s="118"/>
      <c r="M28" s="103"/>
      <c r="N28" s="536" t="s">
        <v>209</v>
      </c>
    </row>
    <row r="29" spans="1:14" s="23" customFormat="1" ht="10.5" customHeight="1">
      <c r="A29" s="514"/>
      <c r="B29" s="93"/>
      <c r="C29" s="95"/>
      <c r="D29" s="107"/>
      <c r="E29" s="516" t="s">
        <v>68</v>
      </c>
      <c r="F29" s="115"/>
      <c r="G29" s="116">
        <f>SUM(G30:G31)</f>
        <v>122100</v>
      </c>
      <c r="H29" s="116">
        <f>SUM(H30:H31)</f>
        <v>9789.81</v>
      </c>
      <c r="I29" s="103">
        <f>IF(G29&gt;0,H29/G29*100,"-")</f>
        <v>8.017862407862406</v>
      </c>
      <c r="J29" s="229">
        <f>SUM(J30:J31)</f>
        <v>30525</v>
      </c>
      <c r="K29" s="116">
        <f>SUM(K30:K31)</f>
        <v>30525</v>
      </c>
      <c r="L29" s="117">
        <f>SUM(L30:L31)</f>
        <v>9789.81</v>
      </c>
      <c r="M29" s="103">
        <f t="shared" si="4"/>
        <v>32.071449631449624</v>
      </c>
      <c r="N29" s="532"/>
    </row>
    <row r="30" spans="1:14" s="27" customFormat="1" ht="10.5" customHeight="1">
      <c r="A30" s="514"/>
      <c r="B30" s="96"/>
      <c r="C30" s="97"/>
      <c r="D30" s="119"/>
      <c r="E30" s="516"/>
      <c r="F30" s="120" t="s">
        <v>20</v>
      </c>
      <c r="G30" s="121">
        <v>122100</v>
      </c>
      <c r="H30" s="121">
        <v>9789.81</v>
      </c>
      <c r="I30" s="123">
        <f>IF(G30&gt;0,H30/G30*100,"-")</f>
        <v>8.017862407862406</v>
      </c>
      <c r="J30" s="282">
        <v>30525</v>
      </c>
      <c r="K30" s="124">
        <v>30525</v>
      </c>
      <c r="L30" s="125">
        <v>9789.81</v>
      </c>
      <c r="M30" s="123">
        <f t="shared" si="4"/>
        <v>32.071449631449624</v>
      </c>
      <c r="N30" s="532"/>
    </row>
    <row r="31" spans="1:14" s="27" customFormat="1" ht="39" customHeight="1">
      <c r="A31" s="514"/>
      <c r="B31" s="96"/>
      <c r="C31" s="97"/>
      <c r="D31" s="119"/>
      <c r="E31" s="516"/>
      <c r="F31" s="308" t="s">
        <v>25</v>
      </c>
      <c r="G31" s="309"/>
      <c r="H31" s="124"/>
      <c r="I31" s="123" t="str">
        <f>IF(G31&gt;0,H31/G31*100,"-")</f>
        <v>-</v>
      </c>
      <c r="J31" s="230"/>
      <c r="K31" s="124"/>
      <c r="L31" s="128"/>
      <c r="M31" s="123" t="str">
        <f>IF(K31&gt;0,L31/K31*100,"-")</f>
        <v>-</v>
      </c>
      <c r="N31" s="532"/>
    </row>
    <row r="32" spans="1:14" s="23" customFormat="1" ht="85.5" customHeight="1">
      <c r="A32" s="514"/>
      <c r="B32" s="93"/>
      <c r="C32" s="95"/>
      <c r="D32" s="107"/>
      <c r="E32" s="107"/>
      <c r="F32" s="115"/>
      <c r="G32" s="116"/>
      <c r="H32" s="116"/>
      <c r="I32" s="111"/>
      <c r="J32" s="229"/>
      <c r="K32" s="116"/>
      <c r="L32" s="118"/>
      <c r="M32" s="103"/>
      <c r="N32" s="532"/>
    </row>
    <row r="33" spans="1:14" s="23" customFormat="1" ht="6" customHeight="1">
      <c r="A33" s="514"/>
      <c r="B33" s="93"/>
      <c r="C33" s="95"/>
      <c r="D33" s="107"/>
      <c r="E33" s="107"/>
      <c r="F33" s="115"/>
      <c r="G33" s="116"/>
      <c r="H33" s="116"/>
      <c r="I33" s="111"/>
      <c r="J33" s="229"/>
      <c r="K33" s="116"/>
      <c r="L33" s="118"/>
      <c r="M33" s="103"/>
      <c r="N33" s="301"/>
    </row>
    <row r="34" spans="1:14" s="23" customFormat="1" ht="10.5" customHeight="1">
      <c r="A34" s="514"/>
      <c r="B34" s="93"/>
      <c r="C34" s="95"/>
      <c r="D34" s="107"/>
      <c r="E34" s="516" t="s">
        <v>69</v>
      </c>
      <c r="F34" s="115"/>
      <c r="G34" s="116">
        <f>SUM(G35:G36)</f>
        <v>160000</v>
      </c>
      <c r="H34" s="116">
        <f>SUM(H35:H36)</f>
        <v>39965.53</v>
      </c>
      <c r="I34" s="103">
        <f>IF(G34&gt;0,H34/G34*100,"-")</f>
        <v>24.97845625</v>
      </c>
      <c r="J34" s="229">
        <f>SUM(J35:J36)</f>
        <v>40000</v>
      </c>
      <c r="K34" s="116">
        <f>SUM(K35:K36)</f>
        <v>40000</v>
      </c>
      <c r="L34" s="117">
        <f>SUM(L35:L36)</f>
        <v>39965.53</v>
      </c>
      <c r="M34" s="103">
        <f t="shared" si="4"/>
        <v>99.913825</v>
      </c>
      <c r="N34" s="536" t="s">
        <v>210</v>
      </c>
    </row>
    <row r="35" spans="1:14" s="27" customFormat="1" ht="10.5" customHeight="1">
      <c r="A35" s="514"/>
      <c r="B35" s="96"/>
      <c r="C35" s="97"/>
      <c r="D35" s="119"/>
      <c r="E35" s="516"/>
      <c r="F35" s="120" t="s">
        <v>20</v>
      </c>
      <c r="G35" s="121">
        <v>160000</v>
      </c>
      <c r="H35" s="121">
        <v>39965.53</v>
      </c>
      <c r="I35" s="123">
        <f>IF(G35&gt;0,H35/G35*100,"-")</f>
        <v>24.97845625</v>
      </c>
      <c r="J35" s="282">
        <v>40000</v>
      </c>
      <c r="K35" s="124">
        <v>40000</v>
      </c>
      <c r="L35" s="125">
        <v>39965.53</v>
      </c>
      <c r="M35" s="123">
        <f t="shared" si="4"/>
        <v>99.913825</v>
      </c>
      <c r="N35" s="532"/>
    </row>
    <row r="36" spans="1:14" s="27" customFormat="1" ht="27.75" customHeight="1">
      <c r="A36" s="514"/>
      <c r="B36" s="96"/>
      <c r="C36" s="97"/>
      <c r="D36" s="119"/>
      <c r="E36" s="516"/>
      <c r="F36" s="308" t="s">
        <v>25</v>
      </c>
      <c r="G36" s="124"/>
      <c r="H36" s="124"/>
      <c r="I36" s="123" t="str">
        <f>IF(G36&gt;0,H36/G36*100,"-")</f>
        <v>-</v>
      </c>
      <c r="J36" s="230"/>
      <c r="K36" s="124"/>
      <c r="L36" s="128"/>
      <c r="M36" s="123" t="str">
        <f>IF(K36&gt;0,L36/K36*100,"-")</f>
        <v>-</v>
      </c>
      <c r="N36" s="532"/>
    </row>
    <row r="37" spans="1:14" s="23" customFormat="1" ht="1.5" customHeight="1">
      <c r="A37" s="514"/>
      <c r="B37" s="93"/>
      <c r="C37" s="95"/>
      <c r="D37" s="107"/>
      <c r="E37" s="107"/>
      <c r="F37" s="115"/>
      <c r="G37" s="116"/>
      <c r="H37" s="116"/>
      <c r="I37" s="103"/>
      <c r="J37" s="229"/>
      <c r="K37" s="116"/>
      <c r="L37" s="118"/>
      <c r="M37" s="103"/>
      <c r="N37" s="537"/>
    </row>
    <row r="38" spans="1:14" s="23" customFormat="1" ht="10.5" customHeight="1">
      <c r="A38" s="514"/>
      <c r="B38" s="93"/>
      <c r="C38" s="95"/>
      <c r="D38" s="107"/>
      <c r="E38" s="107"/>
      <c r="F38" s="115"/>
      <c r="G38" s="116"/>
      <c r="H38" s="116"/>
      <c r="I38" s="103"/>
      <c r="J38" s="229"/>
      <c r="K38" s="116"/>
      <c r="L38" s="118"/>
      <c r="M38" s="103"/>
      <c r="N38" s="302"/>
    </row>
    <row r="39" spans="1:14" s="23" customFormat="1" ht="10.5" customHeight="1">
      <c r="A39" s="514"/>
      <c r="B39" s="93"/>
      <c r="C39" s="95"/>
      <c r="D39" s="107"/>
      <c r="E39" s="516" t="s">
        <v>70</v>
      </c>
      <c r="F39" s="115"/>
      <c r="G39" s="136">
        <f>SUM(G40:G41)</f>
        <v>100000</v>
      </c>
      <c r="H39" s="116">
        <f>SUM(H40:H41)</f>
        <v>18068.94</v>
      </c>
      <c r="I39" s="103">
        <f>IF(G39&gt;0,H39/G39*100,"-")</f>
        <v>18.06894</v>
      </c>
      <c r="J39" s="229">
        <f>SUM(J40:J41)</f>
        <v>70000</v>
      </c>
      <c r="K39" s="116">
        <f>SUM(K40:K41)</f>
        <v>25000</v>
      </c>
      <c r="L39" s="117">
        <f>SUM(L40:L41)</f>
        <v>18068.94</v>
      </c>
      <c r="M39" s="103">
        <f t="shared" si="4"/>
        <v>72.27576</v>
      </c>
      <c r="N39" s="532" t="s">
        <v>211</v>
      </c>
    </row>
    <row r="40" spans="1:14" s="27" customFormat="1" ht="10.5" customHeight="1">
      <c r="A40" s="514"/>
      <c r="B40" s="96"/>
      <c r="C40" s="97"/>
      <c r="D40" s="119"/>
      <c r="E40" s="516"/>
      <c r="F40" s="120" t="s">
        <v>20</v>
      </c>
      <c r="G40" s="137">
        <v>100000</v>
      </c>
      <c r="H40" s="121">
        <v>18068.94</v>
      </c>
      <c r="I40" s="123">
        <f>IF(G40&gt;0,H40/G40*100,"-")</f>
        <v>18.06894</v>
      </c>
      <c r="J40" s="282">
        <v>70000</v>
      </c>
      <c r="K40" s="124">
        <v>25000</v>
      </c>
      <c r="L40" s="125">
        <v>18068.94</v>
      </c>
      <c r="M40" s="123">
        <f t="shared" si="4"/>
        <v>72.27576</v>
      </c>
      <c r="N40" s="532"/>
    </row>
    <row r="41" spans="1:14" s="27" customFormat="1" ht="15" customHeight="1">
      <c r="A41" s="514"/>
      <c r="B41" s="96"/>
      <c r="C41" s="97"/>
      <c r="D41" s="119"/>
      <c r="E41" s="516"/>
      <c r="F41" s="126" t="s">
        <v>25</v>
      </c>
      <c r="G41" s="124"/>
      <c r="H41" s="124"/>
      <c r="I41" s="123" t="str">
        <f>IF(G41&gt;0,H41/G41*100,"-")</f>
        <v>-</v>
      </c>
      <c r="J41" s="230"/>
      <c r="K41" s="124"/>
      <c r="L41" s="128"/>
      <c r="M41" s="123" t="str">
        <f>IF(K41&gt;0,L41/K41*100,"-")</f>
        <v>-</v>
      </c>
      <c r="N41" s="532"/>
    </row>
    <row r="42" spans="1:14" s="27" customFormat="1" ht="53.25" customHeight="1">
      <c r="A42" s="514"/>
      <c r="B42" s="96"/>
      <c r="C42" s="97"/>
      <c r="D42" s="119"/>
      <c r="E42" s="107"/>
      <c r="F42" s="120"/>
      <c r="G42" s="121"/>
      <c r="H42" s="121"/>
      <c r="I42" s="123"/>
      <c r="J42" s="282"/>
      <c r="K42" s="124"/>
      <c r="L42" s="125"/>
      <c r="M42" s="123"/>
      <c r="N42" s="532"/>
    </row>
    <row r="43" spans="1:14" s="23" customFormat="1" ht="3.75" customHeight="1">
      <c r="A43" s="515"/>
      <c r="B43" s="99"/>
      <c r="C43" s="100"/>
      <c r="D43" s="129"/>
      <c r="E43" s="129"/>
      <c r="F43" s="130"/>
      <c r="G43" s="131"/>
      <c r="H43" s="131"/>
      <c r="I43" s="133"/>
      <c r="J43" s="283"/>
      <c r="K43" s="134"/>
      <c r="L43" s="135"/>
      <c r="M43" s="133"/>
      <c r="N43" s="64"/>
    </row>
    <row r="44" spans="1:14" ht="3.75" customHeight="1">
      <c r="A44" s="34"/>
      <c r="B44" s="35"/>
      <c r="C44" s="36"/>
      <c r="D44" s="37"/>
      <c r="E44" s="38"/>
      <c r="F44" s="35"/>
      <c r="G44" s="39"/>
      <c r="H44" s="39"/>
      <c r="I44" s="41"/>
      <c r="J44" s="39"/>
      <c r="K44" s="39"/>
      <c r="L44" s="40"/>
      <c r="M44" s="41"/>
      <c r="N44" s="57"/>
    </row>
    <row r="45" spans="1:14" ht="10.5" customHeight="1">
      <c r="A45" s="138" t="s">
        <v>39</v>
      </c>
      <c r="B45" s="519" t="s">
        <v>44</v>
      </c>
      <c r="C45" s="520"/>
      <c r="D45" s="139"/>
      <c r="E45" s="140"/>
      <c r="F45" s="141"/>
      <c r="G45" s="142">
        <f>SUM(G46:G47)</f>
        <v>969448</v>
      </c>
      <c r="H45" s="142">
        <f>SUM(H46:H47)</f>
        <v>239502.07</v>
      </c>
      <c r="I45" s="144">
        <f>IF(G45&gt;0,H45/G45*100,"-")</f>
        <v>24.704993975953325</v>
      </c>
      <c r="J45" s="142">
        <f>SUM(J46:J47)</f>
        <v>223287</v>
      </c>
      <c r="K45" s="142">
        <f>SUM(K46:K47)</f>
        <v>265987</v>
      </c>
      <c r="L45" s="143">
        <f>SUM(L46:L47)</f>
        <v>239502.07</v>
      </c>
      <c r="M45" s="144">
        <f>IF(K45&gt;0,L45/K45*100,"-")</f>
        <v>90.04277276709013</v>
      </c>
      <c r="N45" s="298"/>
    </row>
    <row r="46" spans="1:14" ht="10.5" customHeight="1">
      <c r="A46" s="141"/>
      <c r="B46" s="145"/>
      <c r="C46" s="146"/>
      <c r="D46" s="139"/>
      <c r="E46" s="140"/>
      <c r="F46" s="147" t="s">
        <v>20</v>
      </c>
      <c r="G46" s="148">
        <f>+G51+G57</f>
        <v>969448</v>
      </c>
      <c r="H46" s="148">
        <f>+H51+H57</f>
        <v>239502.07</v>
      </c>
      <c r="I46" s="150">
        <f>IF(G46&gt;0,H46/G46*100,"-")</f>
        <v>24.704993975953325</v>
      </c>
      <c r="J46" s="148">
        <f aca="true" t="shared" si="5" ref="J46:L47">J51+J57</f>
        <v>223287</v>
      </c>
      <c r="K46" s="148">
        <f t="shared" si="5"/>
        <v>265987</v>
      </c>
      <c r="L46" s="149">
        <f t="shared" si="5"/>
        <v>239502.07</v>
      </c>
      <c r="M46" s="150">
        <f>IF(K46&gt;0,L46/K46*100,"-")</f>
        <v>90.04277276709013</v>
      </c>
      <c r="N46" s="298"/>
    </row>
    <row r="47" spans="1:14" ht="10.5" customHeight="1">
      <c r="A47" s="141"/>
      <c r="B47" s="145"/>
      <c r="C47" s="146"/>
      <c r="D47" s="139"/>
      <c r="E47" s="140"/>
      <c r="F47" s="147" t="s">
        <v>25</v>
      </c>
      <c r="G47" s="148">
        <f>+G52+G58</f>
        <v>0</v>
      </c>
      <c r="H47" s="148">
        <f>+H52+H58</f>
        <v>0</v>
      </c>
      <c r="I47" s="150" t="str">
        <f>IF(G47&gt;0,H47/G47*100,"-")</f>
        <v>-</v>
      </c>
      <c r="J47" s="148">
        <f t="shared" si="5"/>
        <v>0</v>
      </c>
      <c r="K47" s="148">
        <f t="shared" si="5"/>
        <v>0</v>
      </c>
      <c r="L47" s="149">
        <f t="shared" si="5"/>
        <v>0</v>
      </c>
      <c r="M47" s="150" t="str">
        <f>IF(K47&gt;0,L47/K47*100,"-")</f>
        <v>-</v>
      </c>
      <c r="N47" s="298"/>
    </row>
    <row r="48" spans="1:14" ht="3.75" customHeight="1">
      <c r="A48" s="151"/>
      <c r="B48" s="152"/>
      <c r="C48" s="153"/>
      <c r="D48" s="154"/>
      <c r="E48" s="155"/>
      <c r="F48" s="151"/>
      <c r="G48" s="156"/>
      <c r="H48" s="156"/>
      <c r="I48" s="157"/>
      <c r="J48" s="237"/>
      <c r="K48" s="156"/>
      <c r="L48" s="158"/>
      <c r="M48" s="157"/>
      <c r="N48" s="299"/>
    </row>
    <row r="49" spans="1:14" s="23" customFormat="1" ht="5.25" customHeight="1">
      <c r="A49" s="513" t="s">
        <v>4</v>
      </c>
      <c r="B49" s="90"/>
      <c r="C49" s="91"/>
      <c r="D49" s="89"/>
      <c r="E49" s="101"/>
      <c r="F49" s="90"/>
      <c r="G49" s="102"/>
      <c r="H49" s="102"/>
      <c r="I49" s="106"/>
      <c r="J49" s="281"/>
      <c r="K49" s="104"/>
      <c r="L49" s="105"/>
      <c r="M49" s="106"/>
      <c r="N49" s="303"/>
    </row>
    <row r="50" spans="1:14" s="23" customFormat="1" ht="10.5" customHeight="1">
      <c r="A50" s="514"/>
      <c r="B50" s="93" t="s">
        <v>32</v>
      </c>
      <c r="C50" s="95" t="s">
        <v>82</v>
      </c>
      <c r="D50" s="516" t="s">
        <v>63</v>
      </c>
      <c r="E50" s="517" t="s">
        <v>84</v>
      </c>
      <c r="F50" s="108" t="s">
        <v>33</v>
      </c>
      <c r="G50" s="109">
        <f>SUM(G51:G52)</f>
        <v>699448</v>
      </c>
      <c r="H50" s="109">
        <f>SUM(H51:H52)</f>
        <v>152938.11</v>
      </c>
      <c r="I50" s="111">
        <f>IF(G50&gt;0,H50/G50*100,"-")</f>
        <v>21.865543971817775</v>
      </c>
      <c r="J50" s="280">
        <f>SUM(J51:J52)</f>
        <v>133287</v>
      </c>
      <c r="K50" s="109">
        <f>SUM(K51:K52)</f>
        <v>175987</v>
      </c>
      <c r="L50" s="110">
        <f>SUM(L51:L52)</f>
        <v>152938.11</v>
      </c>
      <c r="M50" s="111">
        <f>IF(K50&gt;0,L50/K50*100,"-")</f>
        <v>86.9030723860285</v>
      </c>
      <c r="N50" s="518" t="s">
        <v>71</v>
      </c>
    </row>
    <row r="51" spans="1:14" s="23" customFormat="1" ht="10.5" customHeight="1">
      <c r="A51" s="514"/>
      <c r="B51" s="93"/>
      <c r="C51" s="94" t="s">
        <v>83</v>
      </c>
      <c r="D51" s="516"/>
      <c r="E51" s="517"/>
      <c r="F51" s="112" t="s">
        <v>20</v>
      </c>
      <c r="G51" s="113">
        <v>699448</v>
      </c>
      <c r="H51" s="113">
        <v>152938.11</v>
      </c>
      <c r="I51" s="103">
        <f>IF(G51&gt;0,H51/G51*100,"-")</f>
        <v>21.865543971817775</v>
      </c>
      <c r="J51" s="190">
        <v>133287</v>
      </c>
      <c r="K51" s="113">
        <v>175987</v>
      </c>
      <c r="L51" s="114">
        <v>152938.11</v>
      </c>
      <c r="M51" s="103">
        <f>IF(K51&gt;0,L51/K51*100,"-")</f>
        <v>86.9030723860285</v>
      </c>
      <c r="N51" s="518"/>
    </row>
    <row r="52" spans="1:14" s="23" customFormat="1" ht="10.5" customHeight="1">
      <c r="A52" s="514"/>
      <c r="B52" s="93" t="s">
        <v>26</v>
      </c>
      <c r="C52" s="94" t="s">
        <v>72</v>
      </c>
      <c r="D52" s="516"/>
      <c r="E52" s="517"/>
      <c r="F52" s="112" t="s">
        <v>25</v>
      </c>
      <c r="G52" s="113"/>
      <c r="H52" s="113"/>
      <c r="I52" s="103" t="str">
        <f>IF(G52&gt;0,H52/G52*100,"-")</f>
        <v>-</v>
      </c>
      <c r="J52" s="190"/>
      <c r="K52" s="113"/>
      <c r="L52" s="161"/>
      <c r="M52" s="103" t="str">
        <f>IF(K52&gt;0,L52/K52*100,"-")</f>
        <v>-</v>
      </c>
      <c r="N52" s="518"/>
    </row>
    <row r="53" spans="1:14" s="23" customFormat="1" ht="58.5" customHeight="1">
      <c r="A53" s="514"/>
      <c r="B53" s="93"/>
      <c r="C53" s="94"/>
      <c r="D53" s="107"/>
      <c r="E53" s="107"/>
      <c r="F53" s="115"/>
      <c r="G53" s="116"/>
      <c r="H53" s="116"/>
      <c r="I53" s="103"/>
      <c r="J53" s="229"/>
      <c r="K53" s="113"/>
      <c r="L53" s="118"/>
      <c r="M53" s="103"/>
      <c r="N53" s="518"/>
    </row>
    <row r="54" spans="1:14" s="23" customFormat="1" ht="3.75" customHeight="1">
      <c r="A54" s="515"/>
      <c r="B54" s="99"/>
      <c r="C54" s="100"/>
      <c r="D54" s="98"/>
      <c r="E54" s="160"/>
      <c r="F54" s="99"/>
      <c r="G54" s="131"/>
      <c r="H54" s="131"/>
      <c r="I54" s="133"/>
      <c r="J54" s="283"/>
      <c r="K54" s="134"/>
      <c r="L54" s="132"/>
      <c r="M54" s="133"/>
      <c r="N54" s="185"/>
    </row>
    <row r="55" spans="1:14" s="23" customFormat="1" ht="4.5" customHeight="1">
      <c r="A55" s="533" t="s">
        <v>39</v>
      </c>
      <c r="B55" s="90"/>
      <c r="C55" s="91"/>
      <c r="D55" s="89"/>
      <c r="E55" s="101"/>
      <c r="F55" s="90"/>
      <c r="G55" s="102"/>
      <c r="H55" s="102"/>
      <c r="I55" s="106"/>
      <c r="J55" s="281"/>
      <c r="K55" s="104"/>
      <c r="L55" s="105"/>
      <c r="M55" s="106"/>
      <c r="N55" s="303"/>
    </row>
    <row r="56" spans="1:14" s="23" customFormat="1" ht="10.5" customHeight="1">
      <c r="A56" s="534"/>
      <c r="B56" s="93" t="s">
        <v>32</v>
      </c>
      <c r="C56" s="95" t="s">
        <v>73</v>
      </c>
      <c r="D56" s="516" t="s">
        <v>55</v>
      </c>
      <c r="E56" s="517" t="s">
        <v>84</v>
      </c>
      <c r="F56" s="108" t="s">
        <v>33</v>
      </c>
      <c r="G56" s="109">
        <f>SUM(G57:G58)</f>
        <v>270000</v>
      </c>
      <c r="H56" s="109">
        <f>SUM(H57:H58)</f>
        <v>86563.96</v>
      </c>
      <c r="I56" s="111">
        <f>IF(G56&gt;0,H56/G56*100,"-")</f>
        <v>32.06072592592592</v>
      </c>
      <c r="J56" s="280">
        <f>SUM(J57:J58)</f>
        <v>90000</v>
      </c>
      <c r="K56" s="109">
        <f>SUM(K57:K58)</f>
        <v>90000</v>
      </c>
      <c r="L56" s="110">
        <f>SUM(L57:L58)</f>
        <v>86563.96</v>
      </c>
      <c r="M56" s="111">
        <f>IF(K56&gt;0,L56/K56*100,"-")</f>
        <v>96.1821777777778</v>
      </c>
      <c r="N56" s="518" t="s">
        <v>74</v>
      </c>
    </row>
    <row r="57" spans="1:14" s="23" customFormat="1" ht="10.5" customHeight="1">
      <c r="A57" s="534"/>
      <c r="B57" s="93" t="s">
        <v>26</v>
      </c>
      <c r="C57" s="95" t="s">
        <v>85</v>
      </c>
      <c r="D57" s="516"/>
      <c r="E57" s="517"/>
      <c r="F57" s="112" t="s">
        <v>20</v>
      </c>
      <c r="G57" s="113">
        <v>270000</v>
      </c>
      <c r="H57" s="113">
        <v>86563.96</v>
      </c>
      <c r="I57" s="103">
        <f>IF(G57&gt;0,H57/G57*100,"-")</f>
        <v>32.06072592592592</v>
      </c>
      <c r="J57" s="190">
        <v>90000</v>
      </c>
      <c r="K57" s="113">
        <v>90000</v>
      </c>
      <c r="L57" s="114">
        <v>86563.96</v>
      </c>
      <c r="M57" s="103">
        <f>IF(K57&gt;0,L57/K57*100,"-")</f>
        <v>96.1821777777778</v>
      </c>
      <c r="N57" s="559"/>
    </row>
    <row r="58" spans="1:14" s="23" customFormat="1" ht="25.5" customHeight="1">
      <c r="A58" s="534"/>
      <c r="B58" s="93"/>
      <c r="C58" s="95" t="s">
        <v>86</v>
      </c>
      <c r="D58" s="516"/>
      <c r="E58" s="517"/>
      <c r="F58" s="112" t="s">
        <v>25</v>
      </c>
      <c r="G58" s="113"/>
      <c r="H58" s="113"/>
      <c r="I58" s="103" t="str">
        <f aca="true" t="shared" si="6" ref="I58:I63">IF(G58&gt;0,H58/G58*100,"-")</f>
        <v>-</v>
      </c>
      <c r="J58" s="190"/>
      <c r="K58" s="113"/>
      <c r="L58" s="161"/>
      <c r="M58" s="103" t="str">
        <f>IF(K58&gt;0,L58/K58*100,"-")</f>
        <v>-</v>
      </c>
      <c r="N58" s="559"/>
    </row>
    <row r="59" spans="1:14" ht="3.75" customHeight="1">
      <c r="A59" s="534"/>
      <c r="B59" s="187"/>
      <c r="C59" s="188"/>
      <c r="D59" s="186"/>
      <c r="E59" s="189"/>
      <c r="F59" s="187"/>
      <c r="G59" s="190"/>
      <c r="H59" s="190"/>
      <c r="I59" s="103"/>
      <c r="J59" s="190"/>
      <c r="K59" s="190"/>
      <c r="L59" s="161"/>
      <c r="M59" s="191"/>
      <c r="N59" s="304"/>
    </row>
    <row r="60" spans="1:14" ht="3.75" customHeight="1">
      <c r="A60" s="37"/>
      <c r="B60" s="35"/>
      <c r="C60" s="36"/>
      <c r="D60" s="37"/>
      <c r="E60" s="38"/>
      <c r="F60" s="35"/>
      <c r="G60" s="39"/>
      <c r="H60" s="39"/>
      <c r="I60" s="41"/>
      <c r="J60" s="39"/>
      <c r="K60" s="39"/>
      <c r="L60" s="40"/>
      <c r="M60" s="41"/>
      <c r="N60" s="57"/>
    </row>
    <row r="61" spans="1:14" ht="10.5" customHeight="1">
      <c r="A61" s="67" t="s">
        <v>41</v>
      </c>
      <c r="B61" s="519" t="s">
        <v>75</v>
      </c>
      <c r="C61" s="520"/>
      <c r="D61" s="68"/>
      <c r="E61" s="69"/>
      <c r="F61" s="70"/>
      <c r="G61" s="71">
        <f aca="true" t="shared" si="7" ref="G61:L61">SUM(G62:G63)</f>
        <v>892980</v>
      </c>
      <c r="H61" s="71">
        <f t="shared" si="7"/>
        <v>466550.87000000005</v>
      </c>
      <c r="I61" s="150">
        <f t="shared" si="6"/>
        <v>52.246508320455106</v>
      </c>
      <c r="J61" s="142">
        <f t="shared" si="7"/>
        <v>140038</v>
      </c>
      <c r="K61" s="71">
        <f t="shared" si="7"/>
        <v>360978</v>
      </c>
      <c r="L61" s="73">
        <f t="shared" si="7"/>
        <v>336358.99</v>
      </c>
      <c r="M61" s="150">
        <f>IF(K61&gt;0,L61/K61*100,"-")</f>
        <v>93.17991401138019</v>
      </c>
      <c r="N61" s="298"/>
    </row>
    <row r="62" spans="1:14" ht="10.5" customHeight="1">
      <c r="A62" s="70"/>
      <c r="B62" s="79"/>
      <c r="C62" s="80"/>
      <c r="D62" s="68"/>
      <c r="E62" s="69"/>
      <c r="F62" s="75" t="s">
        <v>20</v>
      </c>
      <c r="G62" s="76">
        <f>G67+G77+G83</f>
        <v>89298</v>
      </c>
      <c r="H62" s="76">
        <f>H67+H77+H83</f>
        <v>46655.08</v>
      </c>
      <c r="I62" s="150">
        <f t="shared" si="6"/>
        <v>52.246500481533744</v>
      </c>
      <c r="J62" s="148">
        <f aca="true" t="shared" si="8" ref="J62:L63">J67+J77+J83</f>
        <v>14004</v>
      </c>
      <c r="K62" s="76">
        <f t="shared" si="8"/>
        <v>36098</v>
      </c>
      <c r="L62" s="77">
        <f t="shared" si="8"/>
        <v>33635.89</v>
      </c>
      <c r="M62" s="150">
        <f>IF(K62&gt;0,L62/K62*100,"-")</f>
        <v>93.1793728184387</v>
      </c>
      <c r="N62" s="298"/>
    </row>
    <row r="63" spans="1:14" ht="10.5" customHeight="1">
      <c r="A63" s="70"/>
      <c r="B63" s="79"/>
      <c r="C63" s="80"/>
      <c r="D63" s="68"/>
      <c r="E63" s="69"/>
      <c r="F63" s="75" t="s">
        <v>25</v>
      </c>
      <c r="G63" s="76">
        <f>G68+G78+G84</f>
        <v>803682</v>
      </c>
      <c r="H63" s="76">
        <f>H68+H78+H84</f>
        <v>419895.79000000004</v>
      </c>
      <c r="I63" s="150">
        <f t="shared" si="6"/>
        <v>52.24650919144638</v>
      </c>
      <c r="J63" s="148">
        <f t="shared" si="8"/>
        <v>126034</v>
      </c>
      <c r="K63" s="76">
        <f t="shared" si="8"/>
        <v>324880</v>
      </c>
      <c r="L63" s="77">
        <f t="shared" si="8"/>
        <v>302723.1</v>
      </c>
      <c r="M63" s="150">
        <f>IF(K63&gt;0,L63/K63*100,"-")</f>
        <v>93.17997414429942</v>
      </c>
      <c r="N63" s="298"/>
    </row>
    <row r="64" spans="1:14" ht="3.75" customHeight="1">
      <c r="A64" s="15"/>
      <c r="B64" s="16"/>
      <c r="C64" s="17"/>
      <c r="D64" s="18"/>
      <c r="E64" s="19"/>
      <c r="F64" s="15"/>
      <c r="G64" s="20"/>
      <c r="H64" s="20"/>
      <c r="I64" s="48"/>
      <c r="J64" s="47"/>
      <c r="K64" s="20"/>
      <c r="L64" s="22"/>
      <c r="M64" s="21"/>
      <c r="N64" s="305"/>
    </row>
    <row r="65" spans="1:14" s="23" customFormat="1" ht="3.75" customHeight="1">
      <c r="A65" s="513" t="s">
        <v>4</v>
      </c>
      <c r="B65" s="90"/>
      <c r="C65" s="91"/>
      <c r="D65" s="89"/>
      <c r="E65" s="101"/>
      <c r="F65" s="90"/>
      <c r="G65" s="102"/>
      <c r="H65" s="102"/>
      <c r="I65" s="106"/>
      <c r="J65" s="281"/>
      <c r="K65" s="104"/>
      <c r="L65" s="105"/>
      <c r="M65" s="106"/>
      <c r="N65" s="65"/>
    </row>
    <row r="66" spans="1:14" s="23" customFormat="1" ht="10.5" customHeight="1">
      <c r="A66" s="514"/>
      <c r="B66" s="93" t="s">
        <v>32</v>
      </c>
      <c r="C66" s="94" t="s">
        <v>76</v>
      </c>
      <c r="D66" s="516" t="s">
        <v>61</v>
      </c>
      <c r="E66" s="517" t="s">
        <v>93</v>
      </c>
      <c r="F66" s="108" t="s">
        <v>33</v>
      </c>
      <c r="G66" s="109">
        <f>SUM(G67:G68)</f>
        <v>277630</v>
      </c>
      <c r="H66" s="109">
        <f>SUM(H67:H68)</f>
        <v>275443.12</v>
      </c>
      <c r="I66" s="111">
        <f>IF(G66&gt;0,H66/G66*100,"-")</f>
        <v>99.21230414580556</v>
      </c>
      <c r="J66" s="280">
        <f>SUM(J67:J68)</f>
        <v>140038</v>
      </c>
      <c r="K66" s="109">
        <f>SUM(K67:K68)</f>
        <v>147378</v>
      </c>
      <c r="L66" s="110">
        <f>SUM(L67:L68)</f>
        <v>145251.24</v>
      </c>
      <c r="M66" s="111">
        <f>IF(K66&gt;0,L66/K66*100,"-")</f>
        <v>98.55693522778162</v>
      </c>
      <c r="N66" s="518" t="s">
        <v>228</v>
      </c>
    </row>
    <row r="67" spans="1:14" s="23" customFormat="1" ht="10.5" customHeight="1">
      <c r="A67" s="514"/>
      <c r="B67" s="93" t="s">
        <v>26</v>
      </c>
      <c r="C67" s="95" t="s">
        <v>87</v>
      </c>
      <c r="D67" s="516"/>
      <c r="E67" s="516"/>
      <c r="F67" s="112" t="s">
        <v>20</v>
      </c>
      <c r="G67" s="113">
        <v>27763</v>
      </c>
      <c r="H67" s="113">
        <v>27544.31</v>
      </c>
      <c r="I67" s="103">
        <f>IF(G67&gt;0,H67/G67*100,"-")</f>
        <v>99.21229694197314</v>
      </c>
      <c r="J67" s="190">
        <v>14004</v>
      </c>
      <c r="K67" s="113">
        <v>14738</v>
      </c>
      <c r="L67" s="114">
        <v>14525.12</v>
      </c>
      <c r="M67" s="103">
        <f>IF(K67&gt;0,L67/K67*100,"-")</f>
        <v>98.55557063373593</v>
      </c>
      <c r="N67" s="518"/>
    </row>
    <row r="68" spans="1:14" s="23" customFormat="1" ht="10.5" customHeight="1">
      <c r="A68" s="514"/>
      <c r="B68" s="93"/>
      <c r="C68" s="95" t="s">
        <v>88</v>
      </c>
      <c r="D68" s="516"/>
      <c r="E68" s="516"/>
      <c r="F68" s="112" t="s">
        <v>25</v>
      </c>
      <c r="G68" s="113">
        <v>249867</v>
      </c>
      <c r="H68" s="113">
        <v>247898.81</v>
      </c>
      <c r="I68" s="103">
        <f>IF(G68&gt;0,H68/G68*100,"-")</f>
        <v>99.21230494623138</v>
      </c>
      <c r="J68" s="190">
        <v>126034</v>
      </c>
      <c r="K68" s="113">
        <v>132640</v>
      </c>
      <c r="L68" s="114">
        <v>130726.12</v>
      </c>
      <c r="M68" s="103">
        <f>IF(K68&gt;0,L68/K68*100,"-")</f>
        <v>98.55708685162845</v>
      </c>
      <c r="N68" s="518"/>
    </row>
    <row r="69" spans="1:14" s="23" customFormat="1" ht="10.5" customHeight="1">
      <c r="A69" s="514"/>
      <c r="B69" s="93"/>
      <c r="C69" s="95" t="s">
        <v>89</v>
      </c>
      <c r="D69" s="107"/>
      <c r="E69" s="231"/>
      <c r="F69" s="115"/>
      <c r="G69" s="116"/>
      <c r="H69" s="116"/>
      <c r="I69" s="103"/>
      <c r="J69" s="229"/>
      <c r="K69" s="113"/>
      <c r="L69" s="117"/>
      <c r="M69" s="103"/>
      <c r="N69" s="518"/>
    </row>
    <row r="70" spans="1:14" s="23" customFormat="1" ht="10.5" customHeight="1">
      <c r="A70" s="514"/>
      <c r="B70" s="93"/>
      <c r="C70" s="95" t="s">
        <v>90</v>
      </c>
      <c r="D70" s="107"/>
      <c r="E70" s="231"/>
      <c r="F70" s="115"/>
      <c r="G70" s="116"/>
      <c r="H70" s="116"/>
      <c r="I70" s="103"/>
      <c r="J70" s="229"/>
      <c r="K70" s="113"/>
      <c r="L70" s="117"/>
      <c r="M70" s="103"/>
      <c r="N70" s="518"/>
    </row>
    <row r="71" spans="1:14" s="23" customFormat="1" ht="10.5" customHeight="1">
      <c r="A71" s="514"/>
      <c r="B71" s="93"/>
      <c r="C71" s="95" t="s">
        <v>91</v>
      </c>
      <c r="D71" s="107"/>
      <c r="E71" s="231"/>
      <c r="F71" s="115"/>
      <c r="G71" s="116"/>
      <c r="H71" s="116"/>
      <c r="I71" s="103"/>
      <c r="J71" s="229"/>
      <c r="K71" s="113"/>
      <c r="L71" s="117"/>
      <c r="M71" s="103"/>
      <c r="N71" s="518"/>
    </row>
    <row r="72" spans="1:14" s="23" customFormat="1" ht="10.5" customHeight="1">
      <c r="A72" s="514"/>
      <c r="B72" s="93"/>
      <c r="C72" s="95" t="s">
        <v>92</v>
      </c>
      <c r="D72" s="107"/>
      <c r="E72" s="231"/>
      <c r="F72" s="115"/>
      <c r="G72" s="116"/>
      <c r="H72" s="116"/>
      <c r="I72" s="103"/>
      <c r="J72" s="229"/>
      <c r="K72" s="113"/>
      <c r="L72" s="117"/>
      <c r="M72" s="103"/>
      <c r="N72" s="518"/>
    </row>
    <row r="73" spans="1:14" s="23" customFormat="1" ht="185.25" customHeight="1">
      <c r="A73" s="514"/>
      <c r="B73" s="93"/>
      <c r="C73" s="95"/>
      <c r="D73" s="92"/>
      <c r="E73" s="232"/>
      <c r="F73" s="93"/>
      <c r="G73" s="116"/>
      <c r="H73" s="116"/>
      <c r="I73" s="103"/>
      <c r="J73" s="229"/>
      <c r="K73" s="113"/>
      <c r="L73" s="117"/>
      <c r="M73" s="103"/>
      <c r="N73" s="518"/>
    </row>
    <row r="74" spans="1:14" s="23" customFormat="1" ht="3.75" customHeight="1">
      <c r="A74" s="515"/>
      <c r="B74" s="93"/>
      <c r="C74" s="95"/>
      <c r="D74" s="92"/>
      <c r="E74" s="232"/>
      <c r="F74" s="93"/>
      <c r="G74" s="116"/>
      <c r="H74" s="116"/>
      <c r="I74" s="103"/>
      <c r="J74" s="229"/>
      <c r="K74" s="113"/>
      <c r="L74" s="117"/>
      <c r="M74" s="103"/>
      <c r="N74" s="300"/>
    </row>
    <row r="75" spans="1:14" s="23" customFormat="1" ht="3.75" customHeight="1">
      <c r="A75" s="513" t="s">
        <v>39</v>
      </c>
      <c r="B75" s="90"/>
      <c r="C75" s="91"/>
      <c r="D75" s="89"/>
      <c r="E75" s="101"/>
      <c r="F75" s="90"/>
      <c r="G75" s="102"/>
      <c r="H75" s="102"/>
      <c r="I75" s="106"/>
      <c r="J75" s="281"/>
      <c r="K75" s="104"/>
      <c r="L75" s="105"/>
      <c r="M75" s="106"/>
      <c r="N75" s="65"/>
    </row>
    <row r="76" spans="1:14" s="23" customFormat="1" ht="10.5" customHeight="1">
      <c r="A76" s="514"/>
      <c r="B76" s="93" t="s">
        <v>32</v>
      </c>
      <c r="C76" s="95" t="s">
        <v>77</v>
      </c>
      <c r="D76" s="516" t="s">
        <v>56</v>
      </c>
      <c r="E76" s="517" t="s">
        <v>93</v>
      </c>
      <c r="F76" s="108" t="s">
        <v>33</v>
      </c>
      <c r="G76" s="109">
        <f>SUM(G77:G78)</f>
        <v>293850</v>
      </c>
      <c r="H76" s="109">
        <f>SUM(H77:H78)</f>
        <v>111133.34</v>
      </c>
      <c r="I76" s="111">
        <f>IF(G76&gt;0,H76/G76*100,"-")</f>
        <v>37.81975157393227</v>
      </c>
      <c r="J76" s="280">
        <f>SUM(J77:J78)</f>
        <v>0</v>
      </c>
      <c r="K76" s="109">
        <f>SUM(K77:K78)</f>
        <v>126000</v>
      </c>
      <c r="L76" s="110">
        <f>SUM(L77:L78)</f>
        <v>111133.34</v>
      </c>
      <c r="M76" s="111">
        <f>IF(K76&gt;0,L76/K76*100,"-")</f>
        <v>88.2010634920635</v>
      </c>
      <c r="N76" s="518" t="s">
        <v>229</v>
      </c>
    </row>
    <row r="77" spans="1:14" s="23" customFormat="1" ht="10.5" customHeight="1">
      <c r="A77" s="514"/>
      <c r="B77" s="93" t="s">
        <v>26</v>
      </c>
      <c r="C77" s="95" t="s">
        <v>94</v>
      </c>
      <c r="D77" s="516"/>
      <c r="E77" s="516"/>
      <c r="F77" s="112" t="s">
        <v>20</v>
      </c>
      <c r="G77" s="113">
        <v>29385</v>
      </c>
      <c r="H77" s="113">
        <v>11113.33</v>
      </c>
      <c r="I77" s="103">
        <f>IF(G77&gt;0,H77/G77*100,"-")</f>
        <v>37.81973796154501</v>
      </c>
      <c r="J77" s="190"/>
      <c r="K77" s="113">
        <v>12600</v>
      </c>
      <c r="L77" s="114">
        <v>11113.33</v>
      </c>
      <c r="M77" s="103">
        <f>IF(K77&gt;0,L77/K77*100,"-")</f>
        <v>88.20103174603175</v>
      </c>
      <c r="N77" s="518"/>
    </row>
    <row r="78" spans="1:14" s="23" customFormat="1" ht="10.5" customHeight="1">
      <c r="A78" s="514"/>
      <c r="B78" s="93"/>
      <c r="C78" s="95" t="s">
        <v>95</v>
      </c>
      <c r="D78" s="516"/>
      <c r="E78" s="516"/>
      <c r="F78" s="112" t="s">
        <v>25</v>
      </c>
      <c r="G78" s="113">
        <v>264465</v>
      </c>
      <c r="H78" s="113">
        <v>100020.01</v>
      </c>
      <c r="I78" s="103">
        <f>IF(G78&gt;0,H78/G78*100,"-")</f>
        <v>37.81975308641975</v>
      </c>
      <c r="J78" s="190"/>
      <c r="K78" s="113">
        <v>113400</v>
      </c>
      <c r="L78" s="114">
        <v>100020.01</v>
      </c>
      <c r="M78" s="103">
        <f>IF(K78&gt;0,L78/K78*100,"-")</f>
        <v>88.20106701940034</v>
      </c>
      <c r="N78" s="518"/>
    </row>
    <row r="79" spans="1:14" s="23" customFormat="1" ht="70.5" customHeight="1">
      <c r="A79" s="514"/>
      <c r="B79" s="93"/>
      <c r="C79" s="95"/>
      <c r="D79" s="92"/>
      <c r="E79" s="232"/>
      <c r="F79" s="93"/>
      <c r="G79" s="116"/>
      <c r="H79" s="116"/>
      <c r="I79" s="103"/>
      <c r="J79" s="229"/>
      <c r="K79" s="113"/>
      <c r="L79" s="117"/>
      <c r="M79" s="103"/>
      <c r="N79" s="518"/>
    </row>
    <row r="80" spans="1:14" s="23" customFormat="1" ht="8.25" customHeight="1">
      <c r="A80" s="515"/>
      <c r="B80" s="99"/>
      <c r="C80" s="100"/>
      <c r="D80" s="98"/>
      <c r="E80" s="233"/>
      <c r="F80" s="99"/>
      <c r="G80" s="131"/>
      <c r="H80" s="131"/>
      <c r="I80" s="133"/>
      <c r="J80" s="283"/>
      <c r="K80" s="134"/>
      <c r="L80" s="132"/>
      <c r="M80" s="133"/>
      <c r="N80" s="185"/>
    </row>
    <row r="81" spans="1:14" s="23" customFormat="1" ht="3.75" customHeight="1">
      <c r="A81" s="533" t="s">
        <v>41</v>
      </c>
      <c r="B81" s="90"/>
      <c r="C81" s="91"/>
      <c r="D81" s="89"/>
      <c r="E81" s="101"/>
      <c r="F81" s="90"/>
      <c r="G81" s="102"/>
      <c r="H81" s="102"/>
      <c r="I81" s="106"/>
      <c r="J81" s="281"/>
      <c r="K81" s="104"/>
      <c r="L81" s="105"/>
      <c r="M81" s="106"/>
      <c r="N81" s="65"/>
    </row>
    <row r="82" spans="1:14" s="23" customFormat="1" ht="10.5" customHeight="1">
      <c r="A82" s="534"/>
      <c r="B82" s="93" t="s">
        <v>32</v>
      </c>
      <c r="C82" s="94" t="s">
        <v>79</v>
      </c>
      <c r="D82" s="516" t="s">
        <v>78</v>
      </c>
      <c r="E82" s="517" t="s">
        <v>93</v>
      </c>
      <c r="F82" s="108" t="s">
        <v>33</v>
      </c>
      <c r="G82" s="109">
        <f>SUM(G83:G84)</f>
        <v>321500</v>
      </c>
      <c r="H82" s="109">
        <f>SUM(H83:H84)</f>
        <v>79974.41</v>
      </c>
      <c r="I82" s="111">
        <f>IF(G82&gt;0,H82/G82*100,"-")</f>
        <v>24.875399688958012</v>
      </c>
      <c r="J82" s="280">
        <f>SUM(J83:J84)</f>
        <v>0</v>
      </c>
      <c r="K82" s="109">
        <f>SUM(K83:K84)</f>
        <v>87600</v>
      </c>
      <c r="L82" s="110">
        <f>SUM(L83:L84)</f>
        <v>79974.41</v>
      </c>
      <c r="M82" s="111">
        <f>IF(K82&gt;0,L82/K82*100,"-")</f>
        <v>91.2949885844749</v>
      </c>
      <c r="N82" s="518" t="s">
        <v>230</v>
      </c>
    </row>
    <row r="83" spans="1:14" s="23" customFormat="1" ht="10.5" customHeight="1">
      <c r="A83" s="534"/>
      <c r="B83" s="93" t="s">
        <v>26</v>
      </c>
      <c r="C83" s="95" t="s">
        <v>96</v>
      </c>
      <c r="D83" s="516"/>
      <c r="E83" s="516"/>
      <c r="F83" s="112" t="s">
        <v>20</v>
      </c>
      <c r="G83" s="113">
        <v>32150</v>
      </c>
      <c r="H83" s="113">
        <v>7997.44</v>
      </c>
      <c r="I83" s="103">
        <f>IF(G83&gt;0,H83/G83*100,"-")</f>
        <v>24.8753965785381</v>
      </c>
      <c r="J83" s="190"/>
      <c r="K83" s="113">
        <v>8760</v>
      </c>
      <c r="L83" s="114">
        <v>7997.44</v>
      </c>
      <c r="M83" s="103">
        <f>IF(K83&gt;0,L83/K83*100,"-")</f>
        <v>91.29497716894977</v>
      </c>
      <c r="N83" s="518"/>
    </row>
    <row r="84" spans="1:14" s="23" customFormat="1" ht="10.5" customHeight="1">
      <c r="A84" s="534"/>
      <c r="B84" s="93"/>
      <c r="C84" s="95" t="s">
        <v>97</v>
      </c>
      <c r="D84" s="516"/>
      <c r="E84" s="516"/>
      <c r="F84" s="112" t="s">
        <v>25</v>
      </c>
      <c r="G84" s="113">
        <v>289350</v>
      </c>
      <c r="H84" s="113">
        <v>71976.97</v>
      </c>
      <c r="I84" s="103">
        <f>IF(G84&gt;0,H84/G84*100,"-")</f>
        <v>24.875400034560222</v>
      </c>
      <c r="J84" s="190"/>
      <c r="K84" s="113">
        <v>78840</v>
      </c>
      <c r="L84" s="114">
        <v>71976.97</v>
      </c>
      <c r="M84" s="103">
        <f>IF(K84&gt;0,L84/K84*100,"-")</f>
        <v>91.29498985286656</v>
      </c>
      <c r="N84" s="518"/>
    </row>
    <row r="85" spans="1:14" ht="25.5" customHeight="1">
      <c r="A85" s="534"/>
      <c r="B85" s="187"/>
      <c r="C85" s="188"/>
      <c r="D85" s="186"/>
      <c r="E85" s="189"/>
      <c r="F85" s="187"/>
      <c r="G85" s="190"/>
      <c r="H85" s="190"/>
      <c r="I85" s="191"/>
      <c r="J85" s="190"/>
      <c r="K85" s="190"/>
      <c r="L85" s="161"/>
      <c r="M85" s="191"/>
      <c r="N85" s="518"/>
    </row>
    <row r="86" spans="1:14" ht="3.75" customHeight="1">
      <c r="A86" s="535"/>
      <c r="B86" s="234"/>
      <c r="C86" s="235"/>
      <c r="D86" s="224"/>
      <c r="E86" s="236"/>
      <c r="F86" s="234"/>
      <c r="G86" s="237"/>
      <c r="H86" s="237"/>
      <c r="I86" s="238"/>
      <c r="J86" s="237"/>
      <c r="K86" s="237"/>
      <c r="L86" s="205"/>
      <c r="M86" s="238"/>
      <c r="N86" s="64"/>
    </row>
    <row r="87" spans="1:14" s="23" customFormat="1" ht="3.75" customHeight="1">
      <c r="A87" s="206"/>
      <c r="B87" s="207"/>
      <c r="C87" s="208"/>
      <c r="D87" s="206"/>
      <c r="E87" s="206"/>
      <c r="F87" s="207"/>
      <c r="G87" s="209"/>
      <c r="H87" s="209"/>
      <c r="I87" s="210"/>
      <c r="J87" s="209"/>
      <c r="K87" s="211"/>
      <c r="L87" s="212"/>
      <c r="M87" s="210"/>
      <c r="N87" s="213"/>
    </row>
    <row r="88" spans="1:14" ht="10.5" customHeight="1">
      <c r="A88" s="67" t="s">
        <v>42</v>
      </c>
      <c r="B88" s="523" t="s">
        <v>121</v>
      </c>
      <c r="C88" s="524"/>
      <c r="D88" s="68"/>
      <c r="E88" s="69"/>
      <c r="F88" s="70"/>
      <c r="G88" s="71">
        <f>SUM(G89:G90)</f>
        <v>106128534</v>
      </c>
      <c r="H88" s="71">
        <f>SUM(H89:H90)</f>
        <v>24705893.03</v>
      </c>
      <c r="I88" s="72">
        <f>IF(G88&gt;0,H88/G88*100,"-")</f>
        <v>23.279218226080463</v>
      </c>
      <c r="J88" s="142">
        <f>SUM(J89:J90)</f>
        <v>25590942</v>
      </c>
      <c r="K88" s="71">
        <f>SUM(K89:K90)</f>
        <v>25828534</v>
      </c>
      <c r="L88" s="73">
        <f>SUM(L89:L90)</f>
        <v>24705893.03</v>
      </c>
      <c r="M88" s="72">
        <f>IF(K88&gt;0,L88/K88*100,"-")</f>
        <v>95.65348552109076</v>
      </c>
      <c r="N88" s="298"/>
    </row>
    <row r="89" spans="1:14" ht="10.5" customHeight="1">
      <c r="A89" s="70"/>
      <c r="B89" s="79"/>
      <c r="C89" s="80"/>
      <c r="D89" s="68"/>
      <c r="E89" s="69"/>
      <c r="F89" s="75" t="s">
        <v>20</v>
      </c>
      <c r="G89" s="76">
        <f>G94</f>
        <v>105917836</v>
      </c>
      <c r="H89" s="76">
        <f>H94</f>
        <v>24498984.92</v>
      </c>
      <c r="I89" s="78">
        <f>IF(G89&gt;0,H89/G89*100,"-")</f>
        <v>23.13017886808035</v>
      </c>
      <c r="J89" s="148">
        <f aca="true" t="shared" si="9" ref="J89:L90">J94</f>
        <v>25590942</v>
      </c>
      <c r="K89" s="76">
        <f>K94</f>
        <v>25617836</v>
      </c>
      <c r="L89" s="77">
        <f>L94</f>
        <v>24498984.92</v>
      </c>
      <c r="M89" s="78">
        <f>IF(K89&gt;0,L89/K89*100,"-")</f>
        <v>95.63253086638545</v>
      </c>
      <c r="N89" s="298"/>
    </row>
    <row r="90" spans="1:14" ht="10.5" customHeight="1">
      <c r="A90" s="70"/>
      <c r="B90" s="79"/>
      <c r="C90" s="80"/>
      <c r="D90" s="68"/>
      <c r="E90" s="69"/>
      <c r="F90" s="75" t="s">
        <v>25</v>
      </c>
      <c r="G90" s="76">
        <f>G95</f>
        <v>210698</v>
      </c>
      <c r="H90" s="76">
        <f>H95</f>
        <v>206908.11</v>
      </c>
      <c r="I90" s="78">
        <f>IF(G90&gt;0,H90/G90*100,"-")</f>
        <v>98.20126911503668</v>
      </c>
      <c r="J90" s="148">
        <f t="shared" si="9"/>
        <v>0</v>
      </c>
      <c r="K90" s="76">
        <f t="shared" si="9"/>
        <v>210698</v>
      </c>
      <c r="L90" s="77">
        <f t="shared" si="9"/>
        <v>206908.11</v>
      </c>
      <c r="M90" s="78">
        <f>IF(K90&gt;0,L90/K90*100,"-")</f>
        <v>98.20126911503668</v>
      </c>
      <c r="N90" s="298"/>
    </row>
    <row r="91" spans="1:14" ht="3.75" customHeight="1">
      <c r="A91" s="15"/>
      <c r="B91" s="16"/>
      <c r="C91" s="17"/>
      <c r="D91" s="18"/>
      <c r="E91" s="19"/>
      <c r="F91" s="15"/>
      <c r="G91" s="20"/>
      <c r="H91" s="20"/>
      <c r="I91" s="21"/>
      <c r="J91" s="47"/>
      <c r="K91" s="20"/>
      <c r="L91" s="22"/>
      <c r="M91" s="21"/>
      <c r="N91" s="305"/>
    </row>
    <row r="92" spans="1:14" s="23" customFormat="1" ht="3.75" customHeight="1">
      <c r="A92" s="533" t="s">
        <v>4</v>
      </c>
      <c r="B92" s="90"/>
      <c r="C92" s="91"/>
      <c r="D92" s="89"/>
      <c r="E92" s="101"/>
      <c r="F92" s="90"/>
      <c r="G92" s="102"/>
      <c r="H92" s="102"/>
      <c r="I92" s="106"/>
      <c r="J92" s="281"/>
      <c r="K92" s="104"/>
      <c r="L92" s="105"/>
      <c r="M92" s="106"/>
      <c r="N92" s="303"/>
    </row>
    <row r="93" spans="1:14" s="23" customFormat="1" ht="10.5" customHeight="1">
      <c r="A93" s="534"/>
      <c r="B93" s="201" t="s">
        <v>32</v>
      </c>
      <c r="C93" s="95" t="s">
        <v>98</v>
      </c>
      <c r="D93" s="516" t="s">
        <v>63</v>
      </c>
      <c r="E93" s="107"/>
      <c r="F93" s="108" t="s">
        <v>33</v>
      </c>
      <c r="G93" s="109">
        <f>G94</f>
        <v>105917836</v>
      </c>
      <c r="H93" s="109">
        <f>H94</f>
        <v>24498984.92</v>
      </c>
      <c r="I93" s="111">
        <f>IF(G93&gt;0,H93/G93*100,"-")</f>
        <v>23.13017886808035</v>
      </c>
      <c r="J93" s="280">
        <f>J94</f>
        <v>25590942</v>
      </c>
      <c r="K93" s="109">
        <f>K94</f>
        <v>25617836</v>
      </c>
      <c r="L93" s="110">
        <f>L94</f>
        <v>24498984.92</v>
      </c>
      <c r="M93" s="111">
        <f>IF(K93&gt;0,L93/K93*100,"-")</f>
        <v>95.63253086638545</v>
      </c>
      <c r="N93" s="518" t="s">
        <v>99</v>
      </c>
    </row>
    <row r="94" spans="1:14" s="23" customFormat="1" ht="10.5" customHeight="1">
      <c r="A94" s="534"/>
      <c r="B94" s="93" t="s">
        <v>26</v>
      </c>
      <c r="C94" s="94" t="s">
        <v>100</v>
      </c>
      <c r="D94" s="516"/>
      <c r="E94" s="107"/>
      <c r="F94" s="112" t="s">
        <v>20</v>
      </c>
      <c r="G94" s="113">
        <f>G98+G102</f>
        <v>105917836</v>
      </c>
      <c r="H94" s="113">
        <f>H98+H102</f>
        <v>24498984.92</v>
      </c>
      <c r="I94" s="103">
        <f>IF(G94&gt;0,H94/G94*100,"-")</f>
        <v>23.13017886808035</v>
      </c>
      <c r="J94" s="190">
        <f aca="true" t="shared" si="10" ref="J94:L95">J98+J102</f>
        <v>25590942</v>
      </c>
      <c r="K94" s="113">
        <f>K98+K102</f>
        <v>25617836</v>
      </c>
      <c r="L94" s="114">
        <f t="shared" si="10"/>
        <v>24498984.92</v>
      </c>
      <c r="M94" s="103">
        <f>IF(K94&gt;0,L94/K94*100,"-")</f>
        <v>95.63253086638545</v>
      </c>
      <c r="N94" s="518"/>
    </row>
    <row r="95" spans="1:14" s="23" customFormat="1" ht="10.5" customHeight="1">
      <c r="A95" s="534"/>
      <c r="B95" s="93"/>
      <c r="C95" s="94"/>
      <c r="D95" s="202"/>
      <c r="E95" s="107"/>
      <c r="F95" s="112" t="s">
        <v>25</v>
      </c>
      <c r="G95" s="113">
        <f>G99+G103</f>
        <v>210698</v>
      </c>
      <c r="H95" s="113">
        <f>H99+H103</f>
        <v>206908.11</v>
      </c>
      <c r="I95" s="111">
        <f>IF(G95&gt;0,H95/G95*100,"-")</f>
        <v>98.20126911503668</v>
      </c>
      <c r="J95" s="190">
        <f t="shared" si="10"/>
        <v>0</v>
      </c>
      <c r="K95" s="113">
        <f t="shared" si="10"/>
        <v>210698</v>
      </c>
      <c r="L95" s="114">
        <f t="shared" si="10"/>
        <v>206908.11</v>
      </c>
      <c r="M95" s="103">
        <f>IF(K95&gt;0,L95/K95*100,"-")</f>
        <v>98.20126911503668</v>
      </c>
      <c r="N95" s="518"/>
    </row>
    <row r="96" spans="1:14" s="23" customFormat="1" ht="10.5" customHeight="1">
      <c r="A96" s="534"/>
      <c r="B96" s="93"/>
      <c r="C96" s="94"/>
      <c r="D96" s="202"/>
      <c r="E96" s="107"/>
      <c r="F96" s="112"/>
      <c r="G96" s="116"/>
      <c r="H96" s="116"/>
      <c r="I96" s="103"/>
      <c r="J96" s="229"/>
      <c r="K96" s="116"/>
      <c r="L96" s="117"/>
      <c r="M96" s="103"/>
      <c r="N96" s="518"/>
    </row>
    <row r="97" spans="1:14" s="23" customFormat="1" ht="10.5" customHeight="1">
      <c r="A97" s="534"/>
      <c r="B97" s="93"/>
      <c r="C97" s="94"/>
      <c r="D97" s="202"/>
      <c r="E97" s="516" t="s">
        <v>101</v>
      </c>
      <c r="F97" s="112"/>
      <c r="G97" s="116">
        <f>SUM(G98:G99)</f>
        <v>105692942</v>
      </c>
      <c r="H97" s="116">
        <f>SUM(H98:H99)</f>
        <v>24498984.92</v>
      </c>
      <c r="I97" s="103">
        <f>IF(G97&gt;0,H97/G97*100,"-")</f>
        <v>23.179395384793054</v>
      </c>
      <c r="J97" s="229">
        <f>SUM(J98:J99)</f>
        <v>25590942</v>
      </c>
      <c r="K97" s="116">
        <f>SUM(K98:K99)</f>
        <v>25392942</v>
      </c>
      <c r="L97" s="117">
        <f>SUM(L98:L99)</f>
        <v>24498984.92</v>
      </c>
      <c r="M97" s="103">
        <f>IF(K97&gt;0,L97/K97*100,"-")</f>
        <v>96.47950568311462</v>
      </c>
      <c r="N97" s="518"/>
    </row>
    <row r="98" spans="1:14" s="27" customFormat="1" ht="10.5" customHeight="1">
      <c r="A98" s="534"/>
      <c r="B98" s="96"/>
      <c r="C98" s="203"/>
      <c r="D98" s="204"/>
      <c r="E98" s="516"/>
      <c r="F98" s="126" t="s">
        <v>20</v>
      </c>
      <c r="G98" s="124">
        <v>105692942</v>
      </c>
      <c r="H98" s="124">
        <v>24498984.92</v>
      </c>
      <c r="I98" s="123">
        <f>IF(G98&gt;0,H98/G98*100,"-")</f>
        <v>23.179395384793054</v>
      </c>
      <c r="J98" s="230">
        <v>25590942</v>
      </c>
      <c r="K98" s="124">
        <v>25392942</v>
      </c>
      <c r="L98" s="127">
        <v>24498984.92</v>
      </c>
      <c r="M98" s="123">
        <f>IF(K98&gt;0,L98/K98*100,"-")</f>
        <v>96.47950568311462</v>
      </c>
      <c r="N98" s="518"/>
    </row>
    <row r="99" spans="1:14" s="23" customFormat="1" ht="10.5" customHeight="1">
      <c r="A99" s="534"/>
      <c r="B99" s="93"/>
      <c r="C99" s="94"/>
      <c r="D99" s="202"/>
      <c r="E99" s="516"/>
      <c r="F99" s="126" t="s">
        <v>25</v>
      </c>
      <c r="G99" s="124"/>
      <c r="H99" s="124"/>
      <c r="I99" s="123" t="str">
        <f>IF(G99&gt;0,H99/G99*100,"-")</f>
        <v>-</v>
      </c>
      <c r="J99" s="230"/>
      <c r="K99" s="124"/>
      <c r="L99" s="128"/>
      <c r="M99" s="123" t="str">
        <f>IF(K99&gt;0,L99/K99*100,"-")</f>
        <v>-</v>
      </c>
      <c r="N99" s="518"/>
    </row>
    <row r="100" spans="1:14" s="23" customFormat="1" ht="10.5" customHeight="1">
      <c r="A100" s="534"/>
      <c r="B100" s="93"/>
      <c r="C100" s="94"/>
      <c r="D100" s="202"/>
      <c r="E100" s="107"/>
      <c r="F100" s="112"/>
      <c r="G100" s="116"/>
      <c r="H100" s="116"/>
      <c r="I100" s="103"/>
      <c r="J100" s="229"/>
      <c r="K100" s="116"/>
      <c r="L100" s="117"/>
      <c r="M100" s="103"/>
      <c r="N100" s="518"/>
    </row>
    <row r="101" spans="1:14" s="23" customFormat="1" ht="10.5" customHeight="1">
      <c r="A101" s="534"/>
      <c r="B101" s="93"/>
      <c r="C101" s="94"/>
      <c r="D101" s="202"/>
      <c r="E101" s="516" t="s">
        <v>102</v>
      </c>
      <c r="F101" s="112"/>
      <c r="G101" s="116">
        <f>SUM(G102:G103)</f>
        <v>435592</v>
      </c>
      <c r="H101" s="116">
        <f>SUM(H102:H103)</f>
        <v>206908.11</v>
      </c>
      <c r="I101" s="103">
        <f>IF(G101&gt;0,H101/G101*100,"-")</f>
        <v>47.5004384837187</v>
      </c>
      <c r="J101" s="229">
        <f>SUM(J102:J103)</f>
        <v>0</v>
      </c>
      <c r="K101" s="116">
        <f>SUM(K102:K103)</f>
        <v>435592</v>
      </c>
      <c r="L101" s="117">
        <f>SUM(L102:L103)</f>
        <v>206908.11</v>
      </c>
      <c r="M101" s="103">
        <f>IF(K101&gt;0,L101/K101*100,"-")</f>
        <v>47.5004384837187</v>
      </c>
      <c r="N101" s="518"/>
    </row>
    <row r="102" spans="1:14" s="27" customFormat="1" ht="10.5" customHeight="1">
      <c r="A102" s="534"/>
      <c r="B102" s="96"/>
      <c r="C102" s="203"/>
      <c r="D102" s="204"/>
      <c r="E102" s="516"/>
      <c r="F102" s="126" t="s">
        <v>20</v>
      </c>
      <c r="G102" s="124">
        <v>224894</v>
      </c>
      <c r="H102" s="124"/>
      <c r="I102" s="123">
        <f>IF(G102&gt;0,H102/G102*100,"-")</f>
        <v>0</v>
      </c>
      <c r="J102" s="230">
        <v>0</v>
      </c>
      <c r="K102" s="124">
        <v>224894</v>
      </c>
      <c r="L102" s="127"/>
      <c r="M102" s="123">
        <f>IF(K102&gt;0,L102/K102*100,"-")</f>
        <v>0</v>
      </c>
      <c r="N102" s="518"/>
    </row>
    <row r="103" spans="1:14" s="27" customFormat="1" ht="10.5" customHeight="1">
      <c r="A103" s="534"/>
      <c r="B103" s="96"/>
      <c r="C103" s="203"/>
      <c r="D103" s="204"/>
      <c r="E103" s="516"/>
      <c r="F103" s="126" t="s">
        <v>25</v>
      </c>
      <c r="G103" s="124">
        <v>210698</v>
      </c>
      <c r="H103" s="124">
        <v>206908.11</v>
      </c>
      <c r="I103" s="123">
        <f>IF(G103&gt;0,H103/G103*100,"-")</f>
        <v>98.20126911503668</v>
      </c>
      <c r="J103" s="230"/>
      <c r="K103" s="124">
        <v>210698</v>
      </c>
      <c r="L103" s="128">
        <v>206908.11</v>
      </c>
      <c r="M103" s="123">
        <f>IF(K103&gt;0,L103/K103*100,"-")</f>
        <v>98.20126911503668</v>
      </c>
      <c r="N103" s="518"/>
    </row>
    <row r="104" spans="1:14" s="23" customFormat="1" ht="3.75" customHeight="1">
      <c r="A104" s="535"/>
      <c r="B104" s="99"/>
      <c r="C104" s="100"/>
      <c r="D104" s="160"/>
      <c r="E104" s="129"/>
      <c r="F104" s="169"/>
      <c r="G104" s="134"/>
      <c r="H104" s="134"/>
      <c r="I104" s="133"/>
      <c r="J104" s="237"/>
      <c r="K104" s="134"/>
      <c r="L104" s="205"/>
      <c r="M104" s="133"/>
      <c r="N104" s="185"/>
    </row>
    <row r="105" spans="1:14" s="23" customFormat="1" ht="3.75" customHeight="1">
      <c r="A105" s="37"/>
      <c r="B105" s="53"/>
      <c r="C105" s="54"/>
      <c r="D105" s="37"/>
      <c r="E105" s="37"/>
      <c r="F105" s="53"/>
      <c r="G105" s="55"/>
      <c r="H105" s="55"/>
      <c r="I105" s="41"/>
      <c r="J105" s="55"/>
      <c r="K105" s="39"/>
      <c r="L105" s="56"/>
      <c r="M105" s="41"/>
      <c r="N105" s="57"/>
    </row>
    <row r="106" spans="1:14" ht="10.5" customHeight="1">
      <c r="A106" s="67" t="s">
        <v>43</v>
      </c>
      <c r="B106" s="523" t="s">
        <v>48</v>
      </c>
      <c r="C106" s="524"/>
      <c r="D106" s="68"/>
      <c r="E106" s="69"/>
      <c r="F106" s="70"/>
      <c r="G106" s="71">
        <f>SUM(G107:G108)</f>
        <v>157591400</v>
      </c>
      <c r="H106" s="71">
        <f>SUM(H107:H108)</f>
        <v>39311402.41</v>
      </c>
      <c r="I106" s="72">
        <f>IF(G106&gt;0,H106/G106*100,"-")</f>
        <v>24.945144474888856</v>
      </c>
      <c r="J106" s="142">
        <f>SUM(J107:J108)</f>
        <v>38597000</v>
      </c>
      <c r="K106" s="71">
        <f>SUM(K107:K108)</f>
        <v>39500400</v>
      </c>
      <c r="L106" s="73">
        <f>SUM(L107:L108)</f>
        <v>39311402.41</v>
      </c>
      <c r="M106" s="72">
        <f>IF(K106&gt;0,L106/K106*100,"-")</f>
        <v>99.52152993387408</v>
      </c>
      <c r="N106" s="298"/>
    </row>
    <row r="107" spans="1:14" ht="10.5" customHeight="1">
      <c r="A107" s="70"/>
      <c r="B107" s="79"/>
      <c r="C107" s="80"/>
      <c r="D107" s="68"/>
      <c r="E107" s="69"/>
      <c r="F107" s="75" t="s">
        <v>20</v>
      </c>
      <c r="G107" s="76">
        <f>G112+G125+G138+G143+G149+G155+G162</f>
        <v>157591400</v>
      </c>
      <c r="H107" s="76">
        <f>H112+H125+H138+H143+H149+H155+H162</f>
        <v>39311402.41</v>
      </c>
      <c r="I107" s="78">
        <f>IF(G107&gt;0,H107/G107*100,"-")</f>
        <v>24.945144474888856</v>
      </c>
      <c r="J107" s="148">
        <f>J112+J125+J138+J143+J149+J155+J161</f>
        <v>38597000</v>
      </c>
      <c r="K107" s="76">
        <f>K112+K125+K138+K143+K149+K155+K161</f>
        <v>39500400</v>
      </c>
      <c r="L107" s="77">
        <f>L112+L125+L138+L143+L149+L155+L161</f>
        <v>39311402.41</v>
      </c>
      <c r="M107" s="78">
        <f>IF(K107&gt;0,L107/K107*100,"-")</f>
        <v>99.52152993387408</v>
      </c>
      <c r="N107" s="298"/>
    </row>
    <row r="108" spans="1:14" ht="10.5" customHeight="1">
      <c r="A108" s="70"/>
      <c r="B108" s="79"/>
      <c r="C108" s="80"/>
      <c r="D108" s="68"/>
      <c r="E108" s="69"/>
      <c r="F108" s="75" t="s">
        <v>25</v>
      </c>
      <c r="G108" s="76">
        <f>G113+G126+G139+G144+G150+G156+G166</f>
        <v>0</v>
      </c>
      <c r="H108" s="76">
        <f>H113+H126+H139+H144+H150+H156+H166</f>
        <v>0</v>
      </c>
      <c r="I108" s="78" t="str">
        <f>IF(G108&gt;0,H108/G108*100,"-")</f>
        <v>-</v>
      </c>
      <c r="J108" s="148">
        <f>J113+J126+J139+J144+J150+J156+J166</f>
        <v>0</v>
      </c>
      <c r="K108" s="76">
        <f>K113+K126+K139+K144+K150+K156+K166</f>
        <v>0</v>
      </c>
      <c r="L108" s="77">
        <f>L113+L126+L139+L144+L150+L156+L166</f>
        <v>0</v>
      </c>
      <c r="M108" s="78" t="str">
        <f>IF(K108&gt;0,L108/K108*100,"-")</f>
        <v>-</v>
      </c>
      <c r="N108" s="298"/>
    </row>
    <row r="109" spans="1:14" ht="3.75" customHeight="1">
      <c r="A109" s="81"/>
      <c r="B109" s="82"/>
      <c r="C109" s="83"/>
      <c r="D109" s="84"/>
      <c r="E109" s="85"/>
      <c r="F109" s="81"/>
      <c r="G109" s="86"/>
      <c r="H109" s="86"/>
      <c r="I109" s="87"/>
      <c r="J109" s="156"/>
      <c r="K109" s="86"/>
      <c r="L109" s="88"/>
      <c r="M109" s="87"/>
      <c r="N109" s="299"/>
    </row>
    <row r="110" spans="1:14" s="23" customFormat="1" ht="3.75" customHeight="1">
      <c r="A110" s="513" t="s">
        <v>4</v>
      </c>
      <c r="B110" s="90"/>
      <c r="C110" s="91"/>
      <c r="D110" s="89"/>
      <c r="E110" s="101"/>
      <c r="F110" s="90"/>
      <c r="G110" s="102"/>
      <c r="H110" s="102"/>
      <c r="I110" s="106"/>
      <c r="J110" s="281"/>
      <c r="K110" s="104"/>
      <c r="L110" s="105"/>
      <c r="M110" s="106"/>
      <c r="N110" s="303"/>
    </row>
    <row r="111" spans="1:14" s="23" customFormat="1" ht="10.5" customHeight="1">
      <c r="A111" s="514"/>
      <c r="B111" s="93" t="s">
        <v>32</v>
      </c>
      <c r="C111" s="164" t="s">
        <v>104</v>
      </c>
      <c r="D111" s="516" t="s">
        <v>63</v>
      </c>
      <c r="E111" s="517"/>
      <c r="F111" s="108" t="s">
        <v>33</v>
      </c>
      <c r="G111" s="109">
        <f>SUM(G112:G113)</f>
        <v>7789805</v>
      </c>
      <c r="H111" s="109">
        <f>SUM(H112:H113)</f>
        <v>2897358.88</v>
      </c>
      <c r="I111" s="111">
        <f>IF(G111&gt;0,H111/G111*100,"-")</f>
        <v>37.194241447635726</v>
      </c>
      <c r="J111" s="280">
        <f>SUM(J112:J113)</f>
        <v>1560000</v>
      </c>
      <c r="K111" s="109">
        <f>SUM(K112:K113)</f>
        <v>2979805</v>
      </c>
      <c r="L111" s="110">
        <f>SUM(L112:L113)</f>
        <v>2897358.88</v>
      </c>
      <c r="M111" s="111">
        <f>IF(K111&gt;0,L111/K111*100,"-")</f>
        <v>97.233170626937</v>
      </c>
      <c r="N111" s="518" t="s">
        <v>103</v>
      </c>
    </row>
    <row r="112" spans="1:14" s="23" customFormat="1" ht="10.5" customHeight="1">
      <c r="A112" s="514"/>
      <c r="B112" s="93" t="s">
        <v>26</v>
      </c>
      <c r="C112" s="94" t="s">
        <v>105</v>
      </c>
      <c r="D112" s="516"/>
      <c r="E112" s="516"/>
      <c r="F112" s="112" t="s">
        <v>20</v>
      </c>
      <c r="G112" s="113">
        <f>G116+G120</f>
        <v>7789805</v>
      </c>
      <c r="H112" s="113">
        <f>H116+H120</f>
        <v>2897358.88</v>
      </c>
      <c r="I112" s="103">
        <f>IF(G112&gt;0,H112/G112*100,"-")</f>
        <v>37.194241447635726</v>
      </c>
      <c r="J112" s="190">
        <f aca="true" t="shared" si="11" ref="J112:L113">J116+J120</f>
        <v>1560000</v>
      </c>
      <c r="K112" s="113">
        <f t="shared" si="11"/>
        <v>2979805</v>
      </c>
      <c r="L112" s="114">
        <f t="shared" si="11"/>
        <v>2897358.88</v>
      </c>
      <c r="M112" s="103">
        <f>IF(K112&gt;0,L112/K112*100,"-")</f>
        <v>97.233170626937</v>
      </c>
      <c r="N112" s="518"/>
    </row>
    <row r="113" spans="1:14" s="23" customFormat="1" ht="10.5" customHeight="1">
      <c r="A113" s="514"/>
      <c r="B113" s="93"/>
      <c r="C113" s="94"/>
      <c r="D113" s="516"/>
      <c r="E113" s="516"/>
      <c r="F113" s="112" t="s">
        <v>25</v>
      </c>
      <c r="G113" s="113">
        <f>G117+G121</f>
        <v>0</v>
      </c>
      <c r="H113" s="113">
        <f>H117+H121</f>
        <v>0</v>
      </c>
      <c r="I113" s="111" t="str">
        <f>IF(G113&gt;0,H113/G113*100,"-")</f>
        <v>-</v>
      </c>
      <c r="J113" s="190">
        <f t="shared" si="11"/>
        <v>0</v>
      </c>
      <c r="K113" s="113">
        <f t="shared" si="11"/>
        <v>0</v>
      </c>
      <c r="L113" s="114">
        <f t="shared" si="11"/>
        <v>0</v>
      </c>
      <c r="M113" s="103" t="str">
        <f>IF(K113&gt;0,L113/K113*100,"-")</f>
        <v>-</v>
      </c>
      <c r="N113" s="518"/>
    </row>
    <row r="114" spans="1:14" s="23" customFormat="1" ht="10.5" customHeight="1">
      <c r="A114" s="514"/>
      <c r="B114" s="165"/>
      <c r="C114" s="166"/>
      <c r="D114" s="107"/>
      <c r="E114" s="107"/>
      <c r="F114" s="115"/>
      <c r="G114" s="116"/>
      <c r="H114" s="116"/>
      <c r="I114" s="111"/>
      <c r="J114" s="229"/>
      <c r="K114" s="113"/>
      <c r="L114" s="117"/>
      <c r="M114" s="103"/>
      <c r="N114" s="518"/>
    </row>
    <row r="115" spans="1:14" s="23" customFormat="1" ht="10.5" customHeight="1">
      <c r="A115" s="514"/>
      <c r="B115" s="165"/>
      <c r="C115" s="166"/>
      <c r="D115" s="107"/>
      <c r="E115" s="516" t="s">
        <v>59</v>
      </c>
      <c r="F115" s="115"/>
      <c r="G115" s="116">
        <f>SUM(G116:G117)</f>
        <v>512805</v>
      </c>
      <c r="H115" s="116">
        <f>SUM(H116:H117)</f>
        <v>512802.5</v>
      </c>
      <c r="I115" s="103">
        <f>IF(G115&gt;0,H115/G115*100,"-")</f>
        <v>99.99951248525268</v>
      </c>
      <c r="J115" s="229">
        <f>SUM(J116:J117)</f>
        <v>650000</v>
      </c>
      <c r="K115" s="116">
        <f>SUM(K116:K117)</f>
        <v>512805</v>
      </c>
      <c r="L115" s="117">
        <f>SUM(L116:L117)</f>
        <v>512802.5</v>
      </c>
      <c r="M115" s="103">
        <f>IF(K115&gt;0,L115/K115*100,"-")</f>
        <v>99.99951248525268</v>
      </c>
      <c r="N115" s="518"/>
    </row>
    <row r="116" spans="1:14" s="27" customFormat="1" ht="10.5" customHeight="1">
      <c r="A116" s="514"/>
      <c r="B116" s="167"/>
      <c r="C116" s="168"/>
      <c r="D116" s="119"/>
      <c r="E116" s="516"/>
      <c r="F116" s="126" t="s">
        <v>20</v>
      </c>
      <c r="G116" s="121">
        <v>512805</v>
      </c>
      <c r="H116" s="121">
        <v>512802.5</v>
      </c>
      <c r="I116" s="123">
        <f>IF(G116&gt;0,H116/G116*100,"-")</f>
        <v>99.99951248525268</v>
      </c>
      <c r="J116" s="282">
        <v>650000</v>
      </c>
      <c r="K116" s="124">
        <v>512805</v>
      </c>
      <c r="L116" s="125">
        <v>512802.5</v>
      </c>
      <c r="M116" s="123">
        <f>IF(K116&gt;0,L116/K116*100,"-")</f>
        <v>99.99951248525268</v>
      </c>
      <c r="N116" s="518"/>
    </row>
    <row r="117" spans="1:14" s="23" customFormat="1" ht="10.5" customHeight="1">
      <c r="A117" s="514"/>
      <c r="B117" s="165"/>
      <c r="C117" s="166"/>
      <c r="D117" s="107"/>
      <c r="E117" s="516"/>
      <c r="F117" s="126" t="s">
        <v>25</v>
      </c>
      <c r="G117" s="124"/>
      <c r="H117" s="124"/>
      <c r="I117" s="123" t="str">
        <f>IF(G117&gt;0,H117/G117*100,"-")</f>
        <v>-</v>
      </c>
      <c r="J117" s="230"/>
      <c r="K117" s="124"/>
      <c r="L117" s="128"/>
      <c r="M117" s="123" t="str">
        <f>IF(K117&gt;0,L117/K117*100,"-")</f>
        <v>-</v>
      </c>
      <c r="N117" s="518"/>
    </row>
    <row r="118" spans="1:14" s="23" customFormat="1" ht="10.5" customHeight="1">
      <c r="A118" s="514"/>
      <c r="B118" s="165"/>
      <c r="C118" s="166"/>
      <c r="D118" s="107"/>
      <c r="E118" s="107"/>
      <c r="F118" s="115"/>
      <c r="G118" s="116"/>
      <c r="H118" s="116"/>
      <c r="I118" s="103"/>
      <c r="J118" s="229"/>
      <c r="K118" s="113"/>
      <c r="L118" s="118"/>
      <c r="M118" s="103"/>
      <c r="N118" s="518"/>
    </row>
    <row r="119" spans="1:14" s="23" customFormat="1" ht="10.5" customHeight="1">
      <c r="A119" s="514"/>
      <c r="B119" s="165"/>
      <c r="C119" s="166"/>
      <c r="D119" s="107"/>
      <c r="E119" s="516" t="s">
        <v>58</v>
      </c>
      <c r="F119" s="115"/>
      <c r="G119" s="116">
        <f>SUM(G120:G121)</f>
        <v>7277000</v>
      </c>
      <c r="H119" s="116">
        <f>SUM(H120:H121)</f>
        <v>2384556.38</v>
      </c>
      <c r="I119" s="103">
        <f>IF(G119&gt;0,H119/G119*100,"-")</f>
        <v>32.76839879071046</v>
      </c>
      <c r="J119" s="229">
        <f>SUM(J120:J121)</f>
        <v>910000</v>
      </c>
      <c r="K119" s="116">
        <f>SUM(K120:K121)</f>
        <v>2467000</v>
      </c>
      <c r="L119" s="117">
        <f>SUM(L120:L121)</f>
        <v>2384556.38</v>
      </c>
      <c r="M119" s="103">
        <f>IF(K119&gt;0,L119/K119*100,"-")</f>
        <v>96.65814268342116</v>
      </c>
      <c r="N119" s="518"/>
    </row>
    <row r="120" spans="1:14" s="27" customFormat="1" ht="10.5" customHeight="1">
      <c r="A120" s="514"/>
      <c r="B120" s="167"/>
      <c r="C120" s="168"/>
      <c r="D120" s="119"/>
      <c r="E120" s="516"/>
      <c r="F120" s="126" t="s">
        <v>20</v>
      </c>
      <c r="G120" s="121">
        <v>7277000</v>
      </c>
      <c r="H120" s="121">
        <v>2384556.38</v>
      </c>
      <c r="I120" s="123">
        <f>IF(G120&gt;0,H120/G120*100,"-")</f>
        <v>32.76839879071046</v>
      </c>
      <c r="J120" s="282">
        <v>910000</v>
      </c>
      <c r="K120" s="124">
        <v>2467000</v>
      </c>
      <c r="L120" s="125">
        <v>2384556.38</v>
      </c>
      <c r="M120" s="123">
        <f>IF(K120&gt;0,L120/K120*100,"-")</f>
        <v>96.65814268342116</v>
      </c>
      <c r="N120" s="518"/>
    </row>
    <row r="121" spans="1:14" s="23" customFormat="1" ht="10.5" customHeight="1">
      <c r="A121" s="514"/>
      <c r="B121" s="165"/>
      <c r="C121" s="166"/>
      <c r="D121" s="107"/>
      <c r="E121" s="516"/>
      <c r="F121" s="126" t="s">
        <v>25</v>
      </c>
      <c r="G121" s="124"/>
      <c r="H121" s="124"/>
      <c r="I121" s="123" t="str">
        <f>IF(G121&gt;0,H121/G121*100,"-")</f>
        <v>-</v>
      </c>
      <c r="J121" s="230"/>
      <c r="K121" s="124"/>
      <c r="L121" s="128"/>
      <c r="M121" s="123" t="str">
        <f>IF(K121&gt;0,L121/K121*100,"-")</f>
        <v>-</v>
      </c>
      <c r="N121" s="518"/>
    </row>
    <row r="122" spans="1:14" s="23" customFormat="1" ht="3.75" customHeight="1">
      <c r="A122" s="515"/>
      <c r="B122" s="99"/>
      <c r="C122" s="100"/>
      <c r="D122" s="98"/>
      <c r="E122" s="129"/>
      <c r="F122" s="169"/>
      <c r="G122" s="131"/>
      <c r="H122" s="131"/>
      <c r="I122" s="170"/>
      <c r="J122" s="283"/>
      <c r="K122" s="134"/>
      <c r="L122" s="132"/>
      <c r="M122" s="133"/>
      <c r="N122" s="185"/>
    </row>
    <row r="123" spans="1:14" s="23" customFormat="1" ht="3.75" customHeight="1">
      <c r="A123" s="513" t="s">
        <v>39</v>
      </c>
      <c r="B123" s="90"/>
      <c r="C123" s="91"/>
      <c r="D123" s="89"/>
      <c r="E123" s="101"/>
      <c r="F123" s="90"/>
      <c r="G123" s="102"/>
      <c r="H123" s="102"/>
      <c r="I123" s="106"/>
      <c r="J123" s="281"/>
      <c r="K123" s="104"/>
      <c r="L123" s="105"/>
      <c r="M123" s="106"/>
      <c r="N123" s="303"/>
    </row>
    <row r="124" spans="1:14" s="23" customFormat="1" ht="10.5" customHeight="1">
      <c r="A124" s="514"/>
      <c r="B124" s="93" t="s">
        <v>32</v>
      </c>
      <c r="C124" s="94" t="s">
        <v>107</v>
      </c>
      <c r="D124" s="516" t="s">
        <v>63</v>
      </c>
      <c r="E124" s="516"/>
      <c r="F124" s="108" t="s">
        <v>33</v>
      </c>
      <c r="G124" s="109">
        <f>SUM(G125:G126)</f>
        <v>53747833</v>
      </c>
      <c r="H124" s="109">
        <f>SUM(H125:H126)</f>
        <v>13744975.030000001</v>
      </c>
      <c r="I124" s="111">
        <f>IF(G124&gt;0,H124/G124*100,"-")</f>
        <v>25.5730775787742</v>
      </c>
      <c r="J124" s="280">
        <f>SUM(J125:J126)</f>
        <v>13327000</v>
      </c>
      <c r="K124" s="109">
        <f>SUM(K125:K126)</f>
        <v>13766833</v>
      </c>
      <c r="L124" s="110">
        <f>SUM(L125:L126)</f>
        <v>13744975.030000001</v>
      </c>
      <c r="M124" s="111">
        <f>IF(K124&gt;0,L124/K124*100,"-")</f>
        <v>99.84122731785881</v>
      </c>
      <c r="N124" s="518" t="s">
        <v>106</v>
      </c>
    </row>
    <row r="125" spans="1:14" s="23" customFormat="1" ht="10.5" customHeight="1">
      <c r="A125" s="514"/>
      <c r="B125" s="171" t="s">
        <v>26</v>
      </c>
      <c r="C125" s="172" t="s">
        <v>108</v>
      </c>
      <c r="D125" s="516"/>
      <c r="E125" s="516"/>
      <c r="F125" s="112" t="s">
        <v>20</v>
      </c>
      <c r="G125" s="113">
        <f>G129+G133</f>
        <v>53747833</v>
      </c>
      <c r="H125" s="113">
        <f>H129+H133</f>
        <v>13744975.030000001</v>
      </c>
      <c r="I125" s="103">
        <f>IF(G125&gt;0,H125/G125*100,"-")</f>
        <v>25.5730775787742</v>
      </c>
      <c r="J125" s="190">
        <f aca="true" t="shared" si="12" ref="J125:L126">J129+J133</f>
        <v>13327000</v>
      </c>
      <c r="K125" s="113">
        <f t="shared" si="12"/>
        <v>13766833</v>
      </c>
      <c r="L125" s="114">
        <f t="shared" si="12"/>
        <v>13744975.030000001</v>
      </c>
      <c r="M125" s="103">
        <f>IF(K125&gt;0,L125/K125*100,"-")</f>
        <v>99.84122731785881</v>
      </c>
      <c r="N125" s="518"/>
    </row>
    <row r="126" spans="1:14" s="23" customFormat="1" ht="10.5" customHeight="1">
      <c r="A126" s="514"/>
      <c r="B126" s="171"/>
      <c r="C126" s="172"/>
      <c r="D126" s="516"/>
      <c r="E126" s="516"/>
      <c r="F126" s="112" t="s">
        <v>25</v>
      </c>
      <c r="G126" s="113">
        <f>G130+G134</f>
        <v>0</v>
      </c>
      <c r="H126" s="113">
        <f>H130+H134</f>
        <v>0</v>
      </c>
      <c r="I126" s="111" t="str">
        <f>IF(G126&gt;0,H126/G126*100,"-")</f>
        <v>-</v>
      </c>
      <c r="J126" s="190">
        <f t="shared" si="12"/>
        <v>0</v>
      </c>
      <c r="K126" s="113">
        <f t="shared" si="12"/>
        <v>0</v>
      </c>
      <c r="L126" s="114">
        <f t="shared" si="12"/>
        <v>0</v>
      </c>
      <c r="M126" s="103" t="str">
        <f>IF(K126&gt;0,L126/K126*100,"-")</f>
        <v>-</v>
      </c>
      <c r="N126" s="518"/>
    </row>
    <row r="127" spans="1:14" s="23" customFormat="1" ht="10.5" customHeight="1">
      <c r="A127" s="514"/>
      <c r="B127" s="171"/>
      <c r="C127" s="172"/>
      <c r="D127" s="107"/>
      <c r="E127" s="107"/>
      <c r="F127" s="115"/>
      <c r="G127" s="116"/>
      <c r="H127" s="116"/>
      <c r="I127" s="111"/>
      <c r="J127" s="229"/>
      <c r="K127" s="113"/>
      <c r="L127" s="118"/>
      <c r="M127" s="111"/>
      <c r="N127" s="518"/>
    </row>
    <row r="128" spans="1:14" s="23" customFormat="1" ht="10.5" customHeight="1">
      <c r="A128" s="514"/>
      <c r="B128" s="171"/>
      <c r="C128" s="172"/>
      <c r="D128" s="107"/>
      <c r="E128" s="516" t="s">
        <v>59</v>
      </c>
      <c r="F128" s="115"/>
      <c r="G128" s="116">
        <f>SUM(G129:G130)</f>
        <v>28000000</v>
      </c>
      <c r="H128" s="116">
        <f>SUM(H129:H130)</f>
        <v>7000000</v>
      </c>
      <c r="I128" s="103">
        <f>IF(G128&gt;0,H128/G128*100,"-")</f>
        <v>25</v>
      </c>
      <c r="J128" s="229">
        <f>SUM(J129:J130)</f>
        <v>7000000</v>
      </c>
      <c r="K128" s="116">
        <f>SUM(K129:K130)</f>
        <v>7000000</v>
      </c>
      <c r="L128" s="117">
        <f>SUM(L129:L130)</f>
        <v>7000000</v>
      </c>
      <c r="M128" s="103">
        <f>IF(K128&gt;0,L128/K128*100,"-")</f>
        <v>100</v>
      </c>
      <c r="N128" s="518"/>
    </row>
    <row r="129" spans="1:14" s="23" customFormat="1" ht="10.5" customHeight="1">
      <c r="A129" s="514"/>
      <c r="B129" s="171"/>
      <c r="C129" s="172"/>
      <c r="D129" s="107"/>
      <c r="E129" s="516"/>
      <c r="F129" s="126" t="s">
        <v>20</v>
      </c>
      <c r="G129" s="121">
        <v>28000000</v>
      </c>
      <c r="H129" s="121">
        <v>7000000</v>
      </c>
      <c r="I129" s="123">
        <f>IF(G129&gt;0,H129/G129*100,"-")</f>
        <v>25</v>
      </c>
      <c r="J129" s="282">
        <v>7000000</v>
      </c>
      <c r="K129" s="124">
        <v>7000000</v>
      </c>
      <c r="L129" s="125">
        <v>7000000</v>
      </c>
      <c r="M129" s="123">
        <f>IF(K129&gt;0,L129/K129*100,"-")</f>
        <v>100</v>
      </c>
      <c r="N129" s="518"/>
    </row>
    <row r="130" spans="1:14" s="23" customFormat="1" ht="10.5" customHeight="1">
      <c r="A130" s="514"/>
      <c r="B130" s="171"/>
      <c r="C130" s="95"/>
      <c r="D130" s="107"/>
      <c r="E130" s="516"/>
      <c r="F130" s="126" t="s">
        <v>25</v>
      </c>
      <c r="G130" s="124"/>
      <c r="H130" s="124"/>
      <c r="I130" s="123" t="str">
        <f>IF(G130&gt;0,H130/G130*100,"-")</f>
        <v>-</v>
      </c>
      <c r="J130" s="230"/>
      <c r="K130" s="124"/>
      <c r="L130" s="128"/>
      <c r="M130" s="123" t="str">
        <f>IF(K130&gt;0,L130/K130*100,"-")</f>
        <v>-</v>
      </c>
      <c r="N130" s="518"/>
    </row>
    <row r="131" spans="1:14" s="23" customFormat="1" ht="10.5" customHeight="1">
      <c r="A131" s="514"/>
      <c r="B131" s="171"/>
      <c r="C131" s="95"/>
      <c r="D131" s="107"/>
      <c r="E131" s="107"/>
      <c r="F131" s="115"/>
      <c r="G131" s="116"/>
      <c r="H131" s="116"/>
      <c r="I131" s="111"/>
      <c r="J131" s="229"/>
      <c r="K131" s="113"/>
      <c r="L131" s="118"/>
      <c r="M131" s="111"/>
      <c r="N131" s="518"/>
    </row>
    <row r="132" spans="1:14" s="23" customFormat="1" ht="10.5" customHeight="1">
      <c r="A132" s="514"/>
      <c r="B132" s="171"/>
      <c r="C132" s="95"/>
      <c r="D132" s="107"/>
      <c r="E132" s="516" t="s">
        <v>58</v>
      </c>
      <c r="F132" s="115"/>
      <c r="G132" s="116">
        <f>SUM(G133:G134)</f>
        <v>25747833</v>
      </c>
      <c r="H132" s="116">
        <f>SUM(H133:H134)</f>
        <v>6744975.03</v>
      </c>
      <c r="I132" s="103">
        <f>IF(G132&gt;0,H132/G132*100,"-")</f>
        <v>26.19628234345003</v>
      </c>
      <c r="J132" s="229">
        <f>SUM(J133:J134)</f>
        <v>6327000</v>
      </c>
      <c r="K132" s="116">
        <f>SUM(K133:K134)</f>
        <v>6766833</v>
      </c>
      <c r="L132" s="117">
        <f>SUM(L133:L134)</f>
        <v>6744975.03</v>
      </c>
      <c r="M132" s="103">
        <f>IF(K132&gt;0,L132/K132*100,"-")</f>
        <v>99.67698375296095</v>
      </c>
      <c r="N132" s="518"/>
    </row>
    <row r="133" spans="1:14" s="23" customFormat="1" ht="10.5" customHeight="1">
      <c r="A133" s="514"/>
      <c r="B133" s="171"/>
      <c r="C133" s="95"/>
      <c r="D133" s="107"/>
      <c r="E133" s="516"/>
      <c r="F133" s="126" t="s">
        <v>20</v>
      </c>
      <c r="G133" s="121">
        <v>25747833</v>
      </c>
      <c r="H133" s="121">
        <v>6744975.03</v>
      </c>
      <c r="I133" s="123">
        <f>IF(G133&gt;0,H133/G133*100,"-")</f>
        <v>26.19628234345003</v>
      </c>
      <c r="J133" s="282">
        <v>6327000</v>
      </c>
      <c r="K133" s="124">
        <v>6766833</v>
      </c>
      <c r="L133" s="125">
        <v>6744975.03</v>
      </c>
      <c r="M133" s="123">
        <f>IF(K133&gt;0,L133/K133*100,"-")</f>
        <v>99.67698375296095</v>
      </c>
      <c r="N133" s="518"/>
    </row>
    <row r="134" spans="1:14" s="23" customFormat="1" ht="10.5" customHeight="1">
      <c r="A134" s="514"/>
      <c r="B134" s="171"/>
      <c r="C134" s="95"/>
      <c r="D134" s="107"/>
      <c r="E134" s="516"/>
      <c r="F134" s="126" t="s">
        <v>25</v>
      </c>
      <c r="G134" s="124"/>
      <c r="H134" s="124"/>
      <c r="I134" s="123" t="str">
        <f>IF(G134&gt;0,H134/G134*100,"-")</f>
        <v>-</v>
      </c>
      <c r="J134" s="230"/>
      <c r="K134" s="124"/>
      <c r="L134" s="128"/>
      <c r="M134" s="123" t="str">
        <f>IF(K134&gt;0,L134/K134*100,"-")</f>
        <v>-</v>
      </c>
      <c r="N134" s="518"/>
    </row>
    <row r="135" spans="1:14" s="23" customFormat="1" ht="3.75" customHeight="1">
      <c r="A135" s="514"/>
      <c r="B135" s="173"/>
      <c r="C135" s="95"/>
      <c r="D135" s="107"/>
      <c r="E135" s="107"/>
      <c r="F135" s="115"/>
      <c r="G135" s="116"/>
      <c r="H135" s="116"/>
      <c r="I135" s="111"/>
      <c r="J135" s="229"/>
      <c r="K135" s="113"/>
      <c r="L135" s="118"/>
      <c r="M135" s="111"/>
      <c r="N135" s="185"/>
    </row>
    <row r="136" spans="1:14" s="23" customFormat="1" ht="3.75" customHeight="1">
      <c r="A136" s="513" t="s">
        <v>41</v>
      </c>
      <c r="B136" s="90"/>
      <c r="C136" s="91"/>
      <c r="D136" s="89"/>
      <c r="E136" s="101"/>
      <c r="F136" s="90"/>
      <c r="G136" s="102"/>
      <c r="H136" s="102"/>
      <c r="I136" s="106"/>
      <c r="J136" s="281"/>
      <c r="K136" s="104"/>
      <c r="L136" s="105"/>
      <c r="M136" s="106"/>
      <c r="N136" s="303"/>
    </row>
    <row r="137" spans="1:14" s="23" customFormat="1" ht="10.5" customHeight="1">
      <c r="A137" s="514"/>
      <c r="B137" s="93" t="s">
        <v>32</v>
      </c>
      <c r="C137" s="94" t="s">
        <v>109</v>
      </c>
      <c r="D137" s="516" t="s">
        <v>63</v>
      </c>
      <c r="E137" s="516" t="s">
        <v>118</v>
      </c>
      <c r="F137" s="108" t="s">
        <v>33</v>
      </c>
      <c r="G137" s="109">
        <f>SUM(G138:G139)</f>
        <v>52316167</v>
      </c>
      <c r="H137" s="109">
        <f>SUM(H138:H139)</f>
        <v>11816164.75</v>
      </c>
      <c r="I137" s="111">
        <f>IF(G137&gt;0,H137/G137*100,"-")</f>
        <v>22.586067419656334</v>
      </c>
      <c r="J137" s="280">
        <f>SUM(J138:J139)</f>
        <v>13100000</v>
      </c>
      <c r="K137" s="109">
        <f>SUM(K138:K139)</f>
        <v>11816167</v>
      </c>
      <c r="L137" s="110">
        <f>SUM(L138:L139)</f>
        <v>11816164.75</v>
      </c>
      <c r="M137" s="111">
        <f>IF(K137&gt;0,L137/K137*100,"-")</f>
        <v>99.99998095829214</v>
      </c>
      <c r="N137" s="518" t="s">
        <v>119</v>
      </c>
    </row>
    <row r="138" spans="1:14" s="23" customFormat="1" ht="10.5" customHeight="1">
      <c r="A138" s="514"/>
      <c r="B138" s="93" t="s">
        <v>26</v>
      </c>
      <c r="C138" s="172" t="s">
        <v>110</v>
      </c>
      <c r="D138" s="516"/>
      <c r="E138" s="516"/>
      <c r="F138" s="112" t="s">
        <v>20</v>
      </c>
      <c r="G138" s="113">
        <v>52316167</v>
      </c>
      <c r="H138" s="113">
        <v>11816164.75</v>
      </c>
      <c r="I138" s="103">
        <f>IF(G138&gt;0,H138/G138*100,"-")</f>
        <v>22.586067419656334</v>
      </c>
      <c r="J138" s="190">
        <v>13100000</v>
      </c>
      <c r="K138" s="113">
        <v>11816167</v>
      </c>
      <c r="L138" s="161">
        <v>11816164.75</v>
      </c>
      <c r="M138" s="103">
        <f>IF(K138&gt;0,L138/K138*100,"-")</f>
        <v>99.99998095829214</v>
      </c>
      <c r="N138" s="518"/>
    </row>
    <row r="139" spans="1:14" s="23" customFormat="1" ht="29.25" customHeight="1">
      <c r="A139" s="514"/>
      <c r="B139" s="93"/>
      <c r="C139" s="172"/>
      <c r="D139" s="516"/>
      <c r="E139" s="516"/>
      <c r="F139" s="112" t="s">
        <v>25</v>
      </c>
      <c r="G139" s="113"/>
      <c r="H139" s="113"/>
      <c r="I139" s="103" t="str">
        <f>IF(G139&gt;0,H139/G139*100,"-")</f>
        <v>-</v>
      </c>
      <c r="J139" s="190"/>
      <c r="K139" s="113"/>
      <c r="L139" s="161"/>
      <c r="M139" s="103" t="str">
        <f>IF(K139&gt;0,L139/K139*100,"-")</f>
        <v>-</v>
      </c>
      <c r="N139" s="518"/>
    </row>
    <row r="140" spans="1:14" s="23" customFormat="1" ht="3.75" customHeight="1">
      <c r="A140" s="515"/>
      <c r="B140" s="99"/>
      <c r="C140" s="174"/>
      <c r="D140" s="98"/>
      <c r="E140" s="129"/>
      <c r="F140" s="99"/>
      <c r="G140" s="131"/>
      <c r="H140" s="131"/>
      <c r="I140" s="133"/>
      <c r="J140" s="283"/>
      <c r="K140" s="134"/>
      <c r="L140" s="132"/>
      <c r="M140" s="133"/>
      <c r="N140" s="185"/>
    </row>
    <row r="141" spans="1:14" s="23" customFormat="1" ht="3.75" customHeight="1">
      <c r="A141" s="513" t="s">
        <v>42</v>
      </c>
      <c r="B141" s="90"/>
      <c r="C141" s="91"/>
      <c r="D141" s="89"/>
      <c r="E141" s="101"/>
      <c r="F141" s="90"/>
      <c r="G141" s="102"/>
      <c r="H141" s="102"/>
      <c r="I141" s="106"/>
      <c r="J141" s="281"/>
      <c r="K141" s="104"/>
      <c r="L141" s="105"/>
      <c r="M141" s="106"/>
      <c r="N141" s="303"/>
    </row>
    <row r="142" spans="1:14" s="23" customFormat="1" ht="10.5" customHeight="1">
      <c r="A142" s="514"/>
      <c r="B142" s="93" t="s">
        <v>32</v>
      </c>
      <c r="C142" s="94" t="s">
        <v>111</v>
      </c>
      <c r="D142" s="516" t="s">
        <v>63</v>
      </c>
      <c r="E142" s="516" t="s">
        <v>60</v>
      </c>
      <c r="F142" s="108" t="s">
        <v>33</v>
      </c>
      <c r="G142" s="109">
        <f>SUM(G143:G144)</f>
        <v>11440000</v>
      </c>
      <c r="H142" s="109">
        <f>SUM(H143:H144)</f>
        <v>2781915.4</v>
      </c>
      <c r="I142" s="111">
        <f>IF(G142&gt;0,H142/G142*100,"-")</f>
        <v>24.317442307692307</v>
      </c>
      <c r="J142" s="280">
        <f>SUM(J143:J144)</f>
        <v>2800000</v>
      </c>
      <c r="K142" s="109">
        <f>SUM(K143:K144)</f>
        <v>2800000</v>
      </c>
      <c r="L142" s="110">
        <f>SUM(L143:L144)</f>
        <v>2781915.4</v>
      </c>
      <c r="M142" s="111">
        <f>IF(K142&gt;0,L142/K142*100,"-")</f>
        <v>99.35412142857143</v>
      </c>
      <c r="N142" s="518" t="s">
        <v>120</v>
      </c>
    </row>
    <row r="143" spans="1:14" s="23" customFormat="1" ht="10.5" customHeight="1">
      <c r="A143" s="514"/>
      <c r="B143" s="93" t="s">
        <v>26</v>
      </c>
      <c r="C143" s="172" t="s">
        <v>112</v>
      </c>
      <c r="D143" s="516"/>
      <c r="E143" s="516"/>
      <c r="F143" s="112" t="s">
        <v>20</v>
      </c>
      <c r="G143" s="113">
        <v>11440000</v>
      </c>
      <c r="H143" s="113">
        <v>2781915.4</v>
      </c>
      <c r="I143" s="103">
        <f>IF(G143&gt;0,H143/G143*100,"-")</f>
        <v>24.317442307692307</v>
      </c>
      <c r="J143" s="190">
        <v>2800000</v>
      </c>
      <c r="K143" s="113">
        <v>2800000</v>
      </c>
      <c r="L143" s="161">
        <v>2781915.4</v>
      </c>
      <c r="M143" s="103">
        <f>IF(K143&gt;0,L143/K143*100,"-")</f>
        <v>99.35412142857143</v>
      </c>
      <c r="N143" s="518"/>
    </row>
    <row r="144" spans="1:14" s="23" customFormat="1" ht="10.5" customHeight="1">
      <c r="A144" s="514"/>
      <c r="B144" s="93"/>
      <c r="C144" s="172"/>
      <c r="D144" s="516"/>
      <c r="E144" s="516"/>
      <c r="F144" s="112" t="s">
        <v>25</v>
      </c>
      <c r="G144" s="113"/>
      <c r="H144" s="113"/>
      <c r="I144" s="103" t="str">
        <f>IF(G144&gt;0,H144/G144*100,"-")</f>
        <v>-</v>
      </c>
      <c r="J144" s="190"/>
      <c r="K144" s="113"/>
      <c r="L144" s="161"/>
      <c r="M144" s="103" t="str">
        <f>IF(K144&gt;0,L144/K144*100,"-")</f>
        <v>-</v>
      </c>
      <c r="N144" s="518"/>
    </row>
    <row r="145" spans="1:14" s="23" customFormat="1" ht="37.5" customHeight="1">
      <c r="A145" s="514"/>
      <c r="B145" s="93"/>
      <c r="C145" s="172"/>
      <c r="D145" s="107"/>
      <c r="E145" s="107"/>
      <c r="F145" s="115"/>
      <c r="G145" s="116"/>
      <c r="H145" s="116"/>
      <c r="I145" s="103"/>
      <c r="J145" s="229"/>
      <c r="K145" s="113"/>
      <c r="L145" s="118"/>
      <c r="M145" s="103"/>
      <c r="N145" s="518"/>
    </row>
    <row r="146" spans="1:14" s="23" customFormat="1" ht="3.75" customHeight="1">
      <c r="A146" s="515"/>
      <c r="B146" s="99"/>
      <c r="C146" s="174"/>
      <c r="D146" s="98"/>
      <c r="E146" s="129"/>
      <c r="F146" s="99"/>
      <c r="G146" s="131"/>
      <c r="H146" s="131"/>
      <c r="I146" s="133"/>
      <c r="J146" s="283"/>
      <c r="K146" s="134"/>
      <c r="L146" s="132"/>
      <c r="M146" s="133"/>
      <c r="N146" s="185"/>
    </row>
    <row r="147" spans="1:14" s="23" customFormat="1" ht="3.75" customHeight="1">
      <c r="A147" s="513" t="s">
        <v>43</v>
      </c>
      <c r="B147" s="90"/>
      <c r="C147" s="91"/>
      <c r="D147" s="89"/>
      <c r="E147" s="101"/>
      <c r="F147" s="90"/>
      <c r="G147" s="102"/>
      <c r="H147" s="102"/>
      <c r="I147" s="106"/>
      <c r="J147" s="281"/>
      <c r="K147" s="104"/>
      <c r="L147" s="105"/>
      <c r="M147" s="106"/>
      <c r="N147" s="303"/>
    </row>
    <row r="148" spans="1:14" s="23" customFormat="1" ht="10.5" customHeight="1">
      <c r="A148" s="514"/>
      <c r="B148" s="93" t="s">
        <v>32</v>
      </c>
      <c r="C148" s="94" t="s">
        <v>113</v>
      </c>
      <c r="D148" s="516" t="s">
        <v>63</v>
      </c>
      <c r="E148" s="516" t="s">
        <v>122</v>
      </c>
      <c r="F148" s="108" t="s">
        <v>33</v>
      </c>
      <c r="G148" s="109">
        <f>SUM(G149:G150)</f>
        <v>24720400</v>
      </c>
      <c r="H148" s="109">
        <f>SUM(H149:H150)</f>
        <v>5995543.59</v>
      </c>
      <c r="I148" s="111">
        <f>IF(G148&gt;0,H148/G148*100,"-")</f>
        <v>24.253424661413245</v>
      </c>
      <c r="J148" s="280">
        <f>SUM(J149:J150)</f>
        <v>6060000</v>
      </c>
      <c r="K148" s="109">
        <f>SUM(K149:K150)</f>
        <v>6000400</v>
      </c>
      <c r="L148" s="110">
        <f>SUM(L149:L150)</f>
        <v>5995543.59</v>
      </c>
      <c r="M148" s="111">
        <f>IF(K148&gt;0,L148/K148*100,"-")</f>
        <v>99.91906522898472</v>
      </c>
      <c r="N148" s="518" t="s">
        <v>123</v>
      </c>
    </row>
    <row r="149" spans="1:14" s="23" customFormat="1" ht="10.5" customHeight="1">
      <c r="A149" s="514"/>
      <c r="B149" s="93" t="s">
        <v>26</v>
      </c>
      <c r="C149" s="172" t="s">
        <v>114</v>
      </c>
      <c r="D149" s="516"/>
      <c r="E149" s="516"/>
      <c r="F149" s="112" t="s">
        <v>20</v>
      </c>
      <c r="G149" s="113">
        <v>24720400</v>
      </c>
      <c r="H149" s="113">
        <v>5995543.59</v>
      </c>
      <c r="I149" s="103">
        <f>IF(G149&gt;0,H149/G149*100,"-")</f>
        <v>24.253424661413245</v>
      </c>
      <c r="J149" s="190">
        <v>6060000</v>
      </c>
      <c r="K149" s="113">
        <v>6000400</v>
      </c>
      <c r="L149" s="161">
        <v>5995543.59</v>
      </c>
      <c r="M149" s="103">
        <f>IF(K149&gt;0,L149/K149*100,"-")</f>
        <v>99.91906522898472</v>
      </c>
      <c r="N149" s="518"/>
    </row>
    <row r="150" spans="1:14" s="23" customFormat="1" ht="10.5" customHeight="1">
      <c r="A150" s="514"/>
      <c r="B150" s="93"/>
      <c r="C150" s="172"/>
      <c r="D150" s="516"/>
      <c r="E150" s="516"/>
      <c r="F150" s="112" t="s">
        <v>25</v>
      </c>
      <c r="G150" s="113"/>
      <c r="H150" s="113"/>
      <c r="I150" s="103" t="str">
        <f>IF(G150&gt;0,H150/G150*100,"-")</f>
        <v>-</v>
      </c>
      <c r="J150" s="190"/>
      <c r="K150" s="113"/>
      <c r="L150" s="161"/>
      <c r="M150" s="103" t="str">
        <f>IF(K150&gt;0,L150/K150*100,"-")</f>
        <v>-</v>
      </c>
      <c r="N150" s="518"/>
    </row>
    <row r="151" spans="1:14" s="23" customFormat="1" ht="34.5" customHeight="1">
      <c r="A151" s="514"/>
      <c r="B151" s="93"/>
      <c r="C151" s="172"/>
      <c r="D151" s="107"/>
      <c r="E151" s="107"/>
      <c r="F151" s="115"/>
      <c r="G151" s="116"/>
      <c r="H151" s="116"/>
      <c r="I151" s="103"/>
      <c r="J151" s="229"/>
      <c r="K151" s="113"/>
      <c r="L151" s="118"/>
      <c r="M151" s="103"/>
      <c r="N151" s="518"/>
    </row>
    <row r="152" spans="1:14" s="23" customFormat="1" ht="3.75" customHeight="1">
      <c r="A152" s="515"/>
      <c r="B152" s="99"/>
      <c r="C152" s="174"/>
      <c r="D152" s="98"/>
      <c r="E152" s="129"/>
      <c r="F152" s="99"/>
      <c r="G152" s="131"/>
      <c r="H152" s="131"/>
      <c r="I152" s="133"/>
      <c r="J152" s="283"/>
      <c r="K152" s="134"/>
      <c r="L152" s="132"/>
      <c r="M152" s="133"/>
      <c r="N152" s="185"/>
    </row>
    <row r="153" spans="1:14" s="23" customFormat="1" ht="3.75" customHeight="1">
      <c r="A153" s="513" t="s">
        <v>45</v>
      </c>
      <c r="B153" s="90"/>
      <c r="C153" s="91"/>
      <c r="D153" s="89"/>
      <c r="E153" s="101"/>
      <c r="F153" s="90"/>
      <c r="G153" s="102"/>
      <c r="H153" s="102"/>
      <c r="I153" s="106"/>
      <c r="J153" s="281"/>
      <c r="K153" s="104"/>
      <c r="L153" s="105"/>
      <c r="M153" s="106"/>
      <c r="N153" s="303"/>
    </row>
    <row r="154" spans="1:14" s="23" customFormat="1" ht="10.5" customHeight="1">
      <c r="A154" s="514"/>
      <c r="B154" s="93" t="s">
        <v>32</v>
      </c>
      <c r="C154" s="95" t="s">
        <v>126</v>
      </c>
      <c r="D154" s="516" t="s">
        <v>64</v>
      </c>
      <c r="E154" s="516" t="s">
        <v>58</v>
      </c>
      <c r="F154" s="108" t="s">
        <v>33</v>
      </c>
      <c r="G154" s="109">
        <f>SUM(G155:G156)</f>
        <v>200000</v>
      </c>
      <c r="H154" s="109">
        <f>SUM(H155:H156)</f>
        <v>0</v>
      </c>
      <c r="I154" s="111">
        <f>IF(G154&gt;0,H154/G154*100,"-")</f>
        <v>0</v>
      </c>
      <c r="J154" s="280">
        <f>SUM(J155:J156)</f>
        <v>50000</v>
      </c>
      <c r="K154" s="109">
        <f>SUM(K155:K156)</f>
        <v>0</v>
      </c>
      <c r="L154" s="110">
        <f>SUM(L155:L156)</f>
        <v>0</v>
      </c>
      <c r="M154" s="111" t="str">
        <f>IF(K154&gt;0,L154/K154*100,"-")</f>
        <v>-</v>
      </c>
      <c r="N154" s="518" t="s">
        <v>213</v>
      </c>
    </row>
    <row r="155" spans="1:14" s="23" customFormat="1" ht="10.5" customHeight="1">
      <c r="A155" s="514"/>
      <c r="B155" s="93"/>
      <c r="C155" s="172" t="s">
        <v>127</v>
      </c>
      <c r="D155" s="516"/>
      <c r="E155" s="516"/>
      <c r="F155" s="112" t="s">
        <v>20</v>
      </c>
      <c r="G155" s="113">
        <v>200000</v>
      </c>
      <c r="H155" s="113">
        <v>0</v>
      </c>
      <c r="I155" s="103">
        <f>IF(G155&gt;0,H155/G155*100,"-")</f>
        <v>0</v>
      </c>
      <c r="J155" s="190">
        <v>50000</v>
      </c>
      <c r="K155" s="113">
        <v>0</v>
      </c>
      <c r="L155" s="161">
        <v>0</v>
      </c>
      <c r="M155" s="103" t="str">
        <f>IF(K155&gt;0,L155/K155*100,"-")</f>
        <v>-</v>
      </c>
      <c r="N155" s="518"/>
    </row>
    <row r="156" spans="1:14" s="23" customFormat="1" ht="10.5" customHeight="1">
      <c r="A156" s="514"/>
      <c r="B156" s="93" t="s">
        <v>26</v>
      </c>
      <c r="C156" s="172" t="s">
        <v>124</v>
      </c>
      <c r="D156" s="516"/>
      <c r="E156" s="516"/>
      <c r="F156" s="112" t="s">
        <v>25</v>
      </c>
      <c r="G156" s="113"/>
      <c r="H156" s="113"/>
      <c r="I156" s="103" t="str">
        <f>IF(G156&gt;0,H156/G156*100,"-")</f>
        <v>-</v>
      </c>
      <c r="J156" s="190"/>
      <c r="K156" s="113"/>
      <c r="L156" s="161"/>
      <c r="M156" s="103" t="str">
        <f>IF(K156&gt;0,L156/K156*100,"-")</f>
        <v>-</v>
      </c>
      <c r="N156" s="518"/>
    </row>
    <row r="157" spans="1:14" s="23" customFormat="1" ht="10.5" customHeight="1">
      <c r="A157" s="514"/>
      <c r="B157" s="93"/>
      <c r="C157" s="172" t="s">
        <v>125</v>
      </c>
      <c r="D157" s="107"/>
      <c r="E157" s="107"/>
      <c r="F157" s="115"/>
      <c r="G157" s="116"/>
      <c r="H157" s="116"/>
      <c r="I157" s="103"/>
      <c r="J157" s="229"/>
      <c r="K157" s="113"/>
      <c r="L157" s="118"/>
      <c r="M157" s="103"/>
      <c r="N157" s="518"/>
    </row>
    <row r="158" spans="1:14" s="23" customFormat="1" ht="3.75" customHeight="1">
      <c r="A158" s="515"/>
      <c r="B158" s="99"/>
      <c r="C158" s="174"/>
      <c r="D158" s="98"/>
      <c r="E158" s="129"/>
      <c r="F158" s="99"/>
      <c r="G158" s="131"/>
      <c r="H158" s="131"/>
      <c r="I158" s="133"/>
      <c r="J158" s="283"/>
      <c r="K158" s="134"/>
      <c r="L158" s="132"/>
      <c r="M158" s="133"/>
      <c r="N158" s="185"/>
    </row>
    <row r="159" spans="1:14" s="23" customFormat="1" ht="3.75" customHeight="1">
      <c r="A159" s="513" t="s">
        <v>46</v>
      </c>
      <c r="B159" s="90"/>
      <c r="C159" s="91"/>
      <c r="D159" s="89"/>
      <c r="E159" s="101"/>
      <c r="F159" s="90"/>
      <c r="G159" s="102"/>
      <c r="H159" s="102"/>
      <c r="I159" s="106"/>
      <c r="J159" s="281"/>
      <c r="K159" s="104"/>
      <c r="L159" s="105"/>
      <c r="M159" s="106"/>
      <c r="N159" s="303"/>
    </row>
    <row r="160" spans="1:14" s="23" customFormat="1" ht="10.5" customHeight="1">
      <c r="A160" s="514"/>
      <c r="B160" s="93"/>
      <c r="C160" s="95"/>
      <c r="D160" s="92"/>
      <c r="E160" s="107"/>
      <c r="F160" s="93"/>
      <c r="G160" s="116"/>
      <c r="H160" s="116"/>
      <c r="I160" s="103"/>
      <c r="J160" s="229"/>
      <c r="K160" s="113"/>
      <c r="L160" s="117"/>
      <c r="M160" s="103"/>
      <c r="N160" s="304"/>
    </row>
    <row r="161" spans="1:14" s="180" customFormat="1" ht="10.5" customHeight="1">
      <c r="A161" s="514"/>
      <c r="B161" s="175"/>
      <c r="C161" s="176"/>
      <c r="D161" s="177"/>
      <c r="E161" s="178"/>
      <c r="F161" s="108" t="s">
        <v>33</v>
      </c>
      <c r="G161" s="179">
        <f>SUM(G164,G168)</f>
        <v>7377195</v>
      </c>
      <c r="H161" s="179">
        <f>SUM(H164,H168)</f>
        <v>2075444.76</v>
      </c>
      <c r="I161" s="111">
        <f>IF(G161&gt;0,H161/G161*100,"-")</f>
        <v>28.133250646078896</v>
      </c>
      <c r="J161" s="284">
        <f aca="true" t="shared" si="13" ref="J161:L162">SUM(J164,J168)</f>
        <v>1700000</v>
      </c>
      <c r="K161" s="179">
        <f t="shared" si="13"/>
        <v>2137195</v>
      </c>
      <c r="L161" s="179">
        <f t="shared" si="13"/>
        <v>2075444.76</v>
      </c>
      <c r="M161" s="111">
        <f>IF(K161&gt;0,L161/K161*100,"-")</f>
        <v>97.11068760688659</v>
      </c>
      <c r="N161" s="521" t="s">
        <v>115</v>
      </c>
    </row>
    <row r="162" spans="1:14" s="23" customFormat="1" ht="10.5" customHeight="1">
      <c r="A162" s="514"/>
      <c r="B162" s="93"/>
      <c r="C162" s="95"/>
      <c r="D162" s="92"/>
      <c r="E162" s="107"/>
      <c r="F162" s="112" t="s">
        <v>20</v>
      </c>
      <c r="G162" s="116">
        <f>SUM(G165,G169)</f>
        <v>7377195</v>
      </c>
      <c r="H162" s="116">
        <f>SUM(H165,H169)</f>
        <v>2075444.76</v>
      </c>
      <c r="I162" s="103">
        <f>IF(G162&gt;0,H162/G162*100,"-")</f>
        <v>28.133250646078896</v>
      </c>
      <c r="J162" s="229">
        <f t="shared" si="13"/>
        <v>1700000</v>
      </c>
      <c r="K162" s="116">
        <f t="shared" si="13"/>
        <v>2137195</v>
      </c>
      <c r="L162" s="116">
        <f t="shared" si="13"/>
        <v>2075444.76</v>
      </c>
      <c r="M162" s="103">
        <f>IF(K162&gt;0,L162/K162*100,"-")</f>
        <v>97.11068760688659</v>
      </c>
      <c r="N162" s="521"/>
    </row>
    <row r="163" spans="1:14" s="23" customFormat="1" ht="6.75" customHeight="1">
      <c r="A163" s="514"/>
      <c r="B163" s="93"/>
      <c r="C163" s="95"/>
      <c r="D163" s="92"/>
      <c r="E163" s="107"/>
      <c r="F163" s="93"/>
      <c r="G163" s="116"/>
      <c r="H163" s="116"/>
      <c r="I163" s="103"/>
      <c r="J163" s="229"/>
      <c r="K163" s="113"/>
      <c r="L163" s="117"/>
      <c r="M163" s="103"/>
      <c r="N163" s="521"/>
    </row>
    <row r="164" spans="1:14" s="23" customFormat="1" ht="10.5" customHeight="1">
      <c r="A164" s="514"/>
      <c r="B164" s="93" t="s">
        <v>32</v>
      </c>
      <c r="C164" s="94" t="s">
        <v>116</v>
      </c>
      <c r="D164" s="516" t="s">
        <v>63</v>
      </c>
      <c r="E164" s="516" t="s">
        <v>59</v>
      </c>
      <c r="F164" s="181"/>
      <c r="G164" s="113">
        <f>SUM(G165:G166)</f>
        <v>1352195</v>
      </c>
      <c r="H164" s="113">
        <f>SUM(H165:H166)</f>
        <v>436555.8</v>
      </c>
      <c r="I164" s="103">
        <f>IF(G164&gt;0,H164/G164*100,"-")</f>
        <v>32.28497369092476</v>
      </c>
      <c r="J164" s="190">
        <f>SUM(J165:J166)</f>
        <v>0</v>
      </c>
      <c r="K164" s="113">
        <f>SUM(K165:K166)</f>
        <v>437195</v>
      </c>
      <c r="L164" s="114">
        <f>SUM(L165:L166)</f>
        <v>436555.8</v>
      </c>
      <c r="M164" s="103">
        <f>IF(K164&gt;0,L164/K164*100,"-")</f>
        <v>99.85379521723716</v>
      </c>
      <c r="N164" s="521"/>
    </row>
    <row r="165" spans="1:14" s="23" customFormat="1" ht="10.5" customHeight="1">
      <c r="A165" s="514"/>
      <c r="B165" s="93" t="s">
        <v>26</v>
      </c>
      <c r="C165" s="94" t="s">
        <v>117</v>
      </c>
      <c r="D165" s="516"/>
      <c r="E165" s="516"/>
      <c r="F165" s="112" t="s">
        <v>20</v>
      </c>
      <c r="G165" s="113">
        <v>1352195</v>
      </c>
      <c r="H165" s="113">
        <v>436555.8</v>
      </c>
      <c r="I165" s="103">
        <f>IF(G165&gt;0,H165/G165*100,"-")</f>
        <v>32.28497369092476</v>
      </c>
      <c r="J165" s="190">
        <v>0</v>
      </c>
      <c r="K165" s="113">
        <v>437195</v>
      </c>
      <c r="L165" s="161">
        <v>436555.8</v>
      </c>
      <c r="M165" s="103">
        <f>IF(K165&gt;0,L165/K165*100,"-")</f>
        <v>99.85379521723716</v>
      </c>
      <c r="N165" s="521"/>
    </row>
    <row r="166" spans="1:14" s="23" customFormat="1" ht="10.5" customHeight="1">
      <c r="A166" s="514"/>
      <c r="B166" s="93"/>
      <c r="C166" s="95"/>
      <c r="D166" s="516"/>
      <c r="E166" s="516"/>
      <c r="F166" s="112" t="s">
        <v>25</v>
      </c>
      <c r="G166" s="113"/>
      <c r="H166" s="113"/>
      <c r="I166" s="103" t="str">
        <f>IF(G166&gt;0,H166/G166*100,"-")</f>
        <v>-</v>
      </c>
      <c r="J166" s="190"/>
      <c r="K166" s="113"/>
      <c r="L166" s="161"/>
      <c r="M166" s="103" t="str">
        <f>IF(K166&gt;0,L166/K166*100,"-")</f>
        <v>-</v>
      </c>
      <c r="N166" s="521"/>
    </row>
    <row r="167" spans="1:14" s="23" customFormat="1" ht="10.5" customHeight="1">
      <c r="A167" s="514"/>
      <c r="B167" s="93"/>
      <c r="C167" s="95"/>
      <c r="D167" s="107"/>
      <c r="E167" s="107"/>
      <c r="F167" s="115"/>
      <c r="G167" s="116"/>
      <c r="H167" s="116"/>
      <c r="I167" s="103"/>
      <c r="J167" s="229"/>
      <c r="K167" s="113"/>
      <c r="L167" s="118"/>
      <c r="M167" s="103"/>
      <c r="N167" s="521"/>
    </row>
    <row r="168" spans="1:14" s="23" customFormat="1" ht="10.5" customHeight="1">
      <c r="A168" s="514"/>
      <c r="B168" s="93"/>
      <c r="C168" s="95"/>
      <c r="D168" s="107"/>
      <c r="E168" s="107">
        <v>600</v>
      </c>
      <c r="F168" s="108"/>
      <c r="G168" s="116">
        <f>SUM(G169)</f>
        <v>6025000</v>
      </c>
      <c r="H168" s="116">
        <f>SUM(H169)</f>
        <v>1638888.96</v>
      </c>
      <c r="I168" s="103">
        <f>IF(G168&gt;0,H168/G168*100,"-")</f>
        <v>27.20147651452282</v>
      </c>
      <c r="J168" s="229">
        <f>SUM(J169)</f>
        <v>1700000</v>
      </c>
      <c r="K168" s="116">
        <f>SUM(K169)</f>
        <v>1700000</v>
      </c>
      <c r="L168" s="117">
        <f>SUM(L169)</f>
        <v>1638888.96</v>
      </c>
      <c r="M168" s="103">
        <f>IF(K168&gt;0,L168/K168*100,"-")</f>
        <v>96.40523294117646</v>
      </c>
      <c r="N168" s="521"/>
    </row>
    <row r="169" spans="1:14" s="23" customFormat="1" ht="10.5" customHeight="1">
      <c r="A169" s="514"/>
      <c r="B169" s="93"/>
      <c r="C169" s="95"/>
      <c r="D169" s="107"/>
      <c r="E169" s="107">
        <v>60016</v>
      </c>
      <c r="F169" s="112" t="s">
        <v>20</v>
      </c>
      <c r="G169" s="116">
        <v>6025000</v>
      </c>
      <c r="H169" s="116">
        <v>1638888.96</v>
      </c>
      <c r="I169" s="103">
        <f>IF(G169&gt;0,H169/G169*100,"-")</f>
        <v>27.20147651452282</v>
      </c>
      <c r="J169" s="229">
        <v>1700000</v>
      </c>
      <c r="K169" s="113">
        <v>1700000</v>
      </c>
      <c r="L169" s="118">
        <v>1638888.96</v>
      </c>
      <c r="M169" s="103">
        <f>IF(K169&gt;0,L169/K169*100,"-")</f>
        <v>96.40523294117646</v>
      </c>
      <c r="N169" s="521"/>
    </row>
    <row r="170" spans="1:14" s="23" customFormat="1" ht="10.5" customHeight="1">
      <c r="A170" s="514"/>
      <c r="B170" s="93"/>
      <c r="C170" s="95"/>
      <c r="D170" s="107"/>
      <c r="E170" s="107"/>
      <c r="F170" s="112" t="s">
        <v>25</v>
      </c>
      <c r="G170" s="116"/>
      <c r="H170" s="116"/>
      <c r="I170" s="103"/>
      <c r="J170" s="229"/>
      <c r="K170" s="113"/>
      <c r="L170" s="118"/>
      <c r="M170" s="103"/>
      <c r="N170" s="304"/>
    </row>
    <row r="171" spans="1:14" s="23" customFormat="1" ht="3.75" customHeight="1">
      <c r="A171" s="515"/>
      <c r="B171" s="99"/>
      <c r="C171" s="100"/>
      <c r="D171" s="98"/>
      <c r="E171" s="129"/>
      <c r="F171" s="99"/>
      <c r="G171" s="131"/>
      <c r="H171" s="131"/>
      <c r="I171" s="133"/>
      <c r="J171" s="283"/>
      <c r="K171" s="134"/>
      <c r="L171" s="132"/>
      <c r="M171" s="133"/>
      <c r="N171" s="185"/>
    </row>
    <row r="172" spans="1:14" ht="3.75" customHeight="1">
      <c r="A172" s="214"/>
      <c r="B172" s="215"/>
      <c r="C172" s="216"/>
      <c r="D172" s="217"/>
      <c r="E172" s="218"/>
      <c r="F172" s="214"/>
      <c r="G172" s="219"/>
      <c r="H172" s="219"/>
      <c r="I172" s="214"/>
      <c r="J172" s="294"/>
      <c r="K172" s="220"/>
      <c r="L172" s="220"/>
      <c r="M172" s="221"/>
      <c r="N172" s="213"/>
    </row>
    <row r="173" spans="1:14" ht="10.5" customHeight="1">
      <c r="A173" s="67" t="s">
        <v>45</v>
      </c>
      <c r="B173" s="523" t="s">
        <v>53</v>
      </c>
      <c r="C173" s="524"/>
      <c r="D173" s="68"/>
      <c r="E173" s="69"/>
      <c r="F173" s="70"/>
      <c r="G173" s="71">
        <f>SUM(G174:G175)</f>
        <v>265065985</v>
      </c>
      <c r="H173" s="71">
        <f>SUM(H174:H175)</f>
        <v>70808474.26</v>
      </c>
      <c r="I173" s="222">
        <f>H173/G173*100</f>
        <v>26.7135272977406</v>
      </c>
      <c r="J173" s="142">
        <f>SUM(J174:J175)</f>
        <v>63822786</v>
      </c>
      <c r="K173" s="71">
        <f>SUM(K174:K175)</f>
        <v>71393092</v>
      </c>
      <c r="L173" s="73">
        <f>SUM(L174:L175)</f>
        <v>70808474.26</v>
      </c>
      <c r="M173" s="72">
        <f>IF(K173&gt;0,L173/K173*100,"-")</f>
        <v>99.18112842066009</v>
      </c>
      <c r="N173" s="298"/>
    </row>
    <row r="174" spans="1:14" ht="10.5" customHeight="1">
      <c r="A174" s="70"/>
      <c r="B174" s="79"/>
      <c r="C174" s="80"/>
      <c r="D174" s="68"/>
      <c r="E174" s="69"/>
      <c r="F174" s="75" t="s">
        <v>20</v>
      </c>
      <c r="G174" s="76">
        <f>G179+G186+G220+G245+G251+G256+G263</f>
        <v>265065985</v>
      </c>
      <c r="H174" s="76">
        <f>H179+H186+H220+H245+H251+H256+H263</f>
        <v>70808474.26</v>
      </c>
      <c r="I174" s="223">
        <f>H174/G174*100</f>
        <v>26.7135272977406</v>
      </c>
      <c r="J174" s="148">
        <f aca="true" t="shared" si="14" ref="J174:L175">J179+J186+J220+J245+J251+J256+J263</f>
        <v>63822786</v>
      </c>
      <c r="K174" s="76">
        <f t="shared" si="14"/>
        <v>71393092</v>
      </c>
      <c r="L174" s="77">
        <f t="shared" si="14"/>
        <v>70808474.26</v>
      </c>
      <c r="M174" s="78">
        <f>IF(K174&gt;0,L174/K174*100,"-")</f>
        <v>99.18112842066009</v>
      </c>
      <c r="N174" s="298"/>
    </row>
    <row r="175" spans="1:14" ht="10.5" customHeight="1">
      <c r="A175" s="70"/>
      <c r="B175" s="79"/>
      <c r="C175" s="80"/>
      <c r="D175" s="68"/>
      <c r="E175" s="69"/>
      <c r="F175" s="75" t="s">
        <v>25</v>
      </c>
      <c r="G175" s="76">
        <f>G180+G187+G221+G246+G252+G257+G264</f>
        <v>0</v>
      </c>
      <c r="H175" s="76">
        <f>H180+H187+H221+H246+H252+H257+H264</f>
        <v>0</v>
      </c>
      <c r="I175" s="78" t="str">
        <f>IF(G175&gt;0,H175/G175*100,"-")</f>
        <v>-</v>
      </c>
      <c r="J175" s="148">
        <f t="shared" si="14"/>
        <v>0</v>
      </c>
      <c r="K175" s="76">
        <f t="shared" si="14"/>
        <v>0</v>
      </c>
      <c r="L175" s="77">
        <f t="shared" si="14"/>
        <v>0</v>
      </c>
      <c r="M175" s="78" t="str">
        <f>IF(K175&gt;0,L175/K175*100,"-")</f>
        <v>-</v>
      </c>
      <c r="N175" s="298"/>
    </row>
    <row r="176" spans="1:14" ht="3.75" customHeight="1">
      <c r="A176" s="70"/>
      <c r="B176" s="79"/>
      <c r="C176" s="80"/>
      <c r="D176" s="68"/>
      <c r="E176" s="69"/>
      <c r="F176" s="70"/>
      <c r="G176" s="76"/>
      <c r="H176" s="76"/>
      <c r="I176" s="78"/>
      <c r="J176" s="148"/>
      <c r="K176" s="76"/>
      <c r="L176" s="77"/>
      <c r="M176" s="78"/>
      <c r="N176" s="298"/>
    </row>
    <row r="177" spans="1:15" s="23" customFormat="1" ht="3.75" customHeight="1">
      <c r="A177" s="513" t="s">
        <v>4</v>
      </c>
      <c r="B177" s="90"/>
      <c r="C177" s="91"/>
      <c r="D177" s="89"/>
      <c r="E177" s="101"/>
      <c r="F177" s="90"/>
      <c r="G177" s="102"/>
      <c r="H177" s="102"/>
      <c r="I177" s="106"/>
      <c r="J177" s="281"/>
      <c r="K177" s="104"/>
      <c r="L177" s="105"/>
      <c r="M177" s="106"/>
      <c r="N177" s="65" t="s">
        <v>140</v>
      </c>
      <c r="O177" s="26"/>
    </row>
    <row r="178" spans="1:15" s="23" customFormat="1" ht="10.5" customHeight="1">
      <c r="A178" s="514"/>
      <c r="B178" s="93" t="s">
        <v>32</v>
      </c>
      <c r="C178" s="95" t="s">
        <v>135</v>
      </c>
      <c r="D178" s="516" t="s">
        <v>63</v>
      </c>
      <c r="E178" s="516" t="s">
        <v>139</v>
      </c>
      <c r="F178" s="108" t="s">
        <v>33</v>
      </c>
      <c r="G178" s="109">
        <f>SUM(G179:G180)</f>
        <v>29972400</v>
      </c>
      <c r="H178" s="109">
        <f>SUM(H179:H180)</f>
        <v>7695600</v>
      </c>
      <c r="I178" s="111">
        <f>IF(G178&gt;0,H178/G178*100,"-")</f>
        <v>25.675621571846097</v>
      </c>
      <c r="J178" s="280">
        <f>SUM(J179:J180)</f>
        <v>7425600</v>
      </c>
      <c r="K178" s="109">
        <f>SUM(K179:K180)</f>
        <v>7695600</v>
      </c>
      <c r="L178" s="110">
        <f>SUM(L179:L180)</f>
        <v>7695600</v>
      </c>
      <c r="M178" s="111">
        <f>IF(K178&gt;0,L178/K178*100,"-")</f>
        <v>100</v>
      </c>
      <c r="N178" s="518" t="s">
        <v>223</v>
      </c>
      <c r="O178" s="26"/>
    </row>
    <row r="179" spans="1:15" s="23" customFormat="1" ht="10.5" customHeight="1">
      <c r="A179" s="514"/>
      <c r="B179" s="93" t="s">
        <v>26</v>
      </c>
      <c r="C179" s="95" t="s">
        <v>136</v>
      </c>
      <c r="D179" s="516"/>
      <c r="E179" s="516"/>
      <c r="F179" s="112" t="s">
        <v>20</v>
      </c>
      <c r="G179" s="116">
        <v>29972400</v>
      </c>
      <c r="H179" s="116">
        <v>7695600</v>
      </c>
      <c r="I179" s="103">
        <f>IF(G179&gt;0,H179/G179*100,"-")</f>
        <v>25.675621571846097</v>
      </c>
      <c r="J179" s="229">
        <v>7425600</v>
      </c>
      <c r="K179" s="113">
        <v>7695600</v>
      </c>
      <c r="L179" s="117">
        <v>7695600</v>
      </c>
      <c r="M179" s="103">
        <f>IF(K179&gt;0,L179/K179*100,"-")</f>
        <v>100</v>
      </c>
      <c r="N179" s="518"/>
      <c r="O179" s="26"/>
    </row>
    <row r="180" spans="1:15" s="23" customFormat="1" ht="10.5" customHeight="1">
      <c r="A180" s="514"/>
      <c r="B180" s="93"/>
      <c r="C180" s="95" t="s">
        <v>137</v>
      </c>
      <c r="D180" s="516"/>
      <c r="E180" s="516"/>
      <c r="F180" s="112" t="s">
        <v>25</v>
      </c>
      <c r="G180" s="116"/>
      <c r="H180" s="116"/>
      <c r="I180" s="103" t="str">
        <f>IF(G180&gt;0,H180/G180*100,"-")</f>
        <v>-</v>
      </c>
      <c r="J180" s="229"/>
      <c r="K180" s="113"/>
      <c r="L180" s="117"/>
      <c r="M180" s="103" t="str">
        <f>IF(K180&gt;0,L180/K180*100,"-")</f>
        <v>-</v>
      </c>
      <c r="N180" s="518"/>
      <c r="O180" s="26"/>
    </row>
    <row r="181" spans="1:15" s="23" customFormat="1" ht="10.5" customHeight="1">
      <c r="A181" s="514"/>
      <c r="B181" s="93"/>
      <c r="C181" s="95" t="s">
        <v>138</v>
      </c>
      <c r="D181" s="92"/>
      <c r="E181" s="107"/>
      <c r="F181" s="112"/>
      <c r="G181" s="116"/>
      <c r="H181" s="116"/>
      <c r="I181" s="103"/>
      <c r="J181" s="229"/>
      <c r="K181" s="113"/>
      <c r="L181" s="117"/>
      <c r="M181" s="103"/>
      <c r="N181" s="518"/>
      <c r="O181" s="60"/>
    </row>
    <row r="182" spans="1:15" s="23" customFormat="1" ht="302.25" customHeight="1">
      <c r="A182" s="514"/>
      <c r="B182" s="93"/>
      <c r="C182" s="95"/>
      <c r="D182" s="92"/>
      <c r="E182" s="107"/>
      <c r="F182" s="112"/>
      <c r="G182" s="116"/>
      <c r="H182" s="116"/>
      <c r="I182" s="103"/>
      <c r="J182" s="229"/>
      <c r="K182" s="113"/>
      <c r="L182" s="117"/>
      <c r="M182" s="103"/>
      <c r="N182" s="518"/>
      <c r="O182" s="60"/>
    </row>
    <row r="183" spans="1:15" s="23" customFormat="1" ht="3.75" customHeight="1">
      <c r="A183" s="515"/>
      <c r="B183" s="99"/>
      <c r="C183" s="100"/>
      <c r="D183" s="98"/>
      <c r="E183" s="129"/>
      <c r="F183" s="169"/>
      <c r="G183" s="131"/>
      <c r="H183" s="131"/>
      <c r="I183" s="133"/>
      <c r="J183" s="283"/>
      <c r="K183" s="134"/>
      <c r="L183" s="132"/>
      <c r="M183" s="133"/>
      <c r="N183" s="64"/>
      <c r="O183" s="60"/>
    </row>
    <row r="184" spans="1:15" s="23" customFormat="1" ht="3.75" customHeight="1">
      <c r="A184" s="513" t="s">
        <v>39</v>
      </c>
      <c r="B184" s="93"/>
      <c r="C184" s="95"/>
      <c r="D184" s="92"/>
      <c r="E184" s="107"/>
      <c r="F184" s="112"/>
      <c r="G184" s="116"/>
      <c r="H184" s="116"/>
      <c r="I184" s="103"/>
      <c r="J184" s="229"/>
      <c r="K184" s="113"/>
      <c r="L184" s="117"/>
      <c r="M184" s="103"/>
      <c r="N184" s="65"/>
      <c r="O184" s="60"/>
    </row>
    <row r="185" spans="1:14" s="23" customFormat="1" ht="10.5" customHeight="1">
      <c r="A185" s="514"/>
      <c r="B185" s="93" t="s">
        <v>32</v>
      </c>
      <c r="C185" s="95" t="s">
        <v>146</v>
      </c>
      <c r="D185" s="516" t="s">
        <v>56</v>
      </c>
      <c r="E185" s="107"/>
      <c r="F185" s="108" t="s">
        <v>33</v>
      </c>
      <c r="G185" s="109">
        <f>SUM(G186:G187)</f>
        <v>41455324</v>
      </c>
      <c r="H185" s="109">
        <f>SUM(H186:H187)</f>
        <v>10307812.629999999</v>
      </c>
      <c r="I185" s="111">
        <f>IF(G185&gt;0,H185/G185*100,"-")</f>
        <v>24.864870504932004</v>
      </c>
      <c r="J185" s="280">
        <f>SUM(J186:J187)</f>
        <v>10091800</v>
      </c>
      <c r="K185" s="109">
        <f>SUM(K186:K187)</f>
        <v>10315324</v>
      </c>
      <c r="L185" s="110">
        <f>SUM(L186:L187)</f>
        <v>10307812.629999999</v>
      </c>
      <c r="M185" s="111">
        <f>IF(K185&gt;0,L185/K185*100,"-")</f>
        <v>99.92718241327174</v>
      </c>
      <c r="N185" s="518" t="s">
        <v>226</v>
      </c>
    </row>
    <row r="186" spans="1:14" s="23" customFormat="1" ht="10.5" customHeight="1">
      <c r="A186" s="514"/>
      <c r="B186" s="225"/>
      <c r="C186" s="95" t="s">
        <v>147</v>
      </c>
      <c r="D186" s="516"/>
      <c r="E186" s="107"/>
      <c r="F186" s="115" t="s">
        <v>20</v>
      </c>
      <c r="G186" s="113">
        <f>G190+G194+G198+G202+G210+G206+G214</f>
        <v>41455324</v>
      </c>
      <c r="H186" s="113">
        <f>H190+H194+H198+H202+H210+H206+H214</f>
        <v>10307812.629999999</v>
      </c>
      <c r="I186" s="103">
        <f>IF(G186&gt;0,H186/G186*100,"-")</f>
        <v>24.864870504932004</v>
      </c>
      <c r="J186" s="190">
        <f>J190+J194+J198+J202+J210+J206+J214</f>
        <v>10091800</v>
      </c>
      <c r="K186" s="113">
        <f>K190+K194+K198+K202+K210+K206+K214</f>
        <v>10315324</v>
      </c>
      <c r="L186" s="114">
        <f>L190+L194+L198+L202+L210+L206+L214</f>
        <v>10307812.629999999</v>
      </c>
      <c r="M186" s="103">
        <f>IF(K186&gt;0,L186/K186*100,"-")</f>
        <v>99.92718241327174</v>
      </c>
      <c r="N186" s="518"/>
    </row>
    <row r="187" spans="1:14" s="23" customFormat="1" ht="10.5" customHeight="1">
      <c r="A187" s="514"/>
      <c r="B187" s="93" t="s">
        <v>26</v>
      </c>
      <c r="C187" s="172" t="s">
        <v>148</v>
      </c>
      <c r="D187" s="516"/>
      <c r="E187" s="107"/>
      <c r="F187" s="112" t="s">
        <v>25</v>
      </c>
      <c r="G187" s="113">
        <f>G191+G195+G199+G203+G211</f>
        <v>0</v>
      </c>
      <c r="H187" s="113">
        <f>H191+H195+H199+H203+H211</f>
        <v>0</v>
      </c>
      <c r="I187" s="111" t="str">
        <f>IF(G187&gt;0,H187/G187*100,"-")</f>
        <v>-</v>
      </c>
      <c r="J187" s="190">
        <f>J191+J195+J199+J203+J211</f>
        <v>0</v>
      </c>
      <c r="K187" s="113">
        <f>K191+K195+K199+K203+K211</f>
        <v>0</v>
      </c>
      <c r="L187" s="114">
        <f>L191+L195+L199+L203+L211</f>
        <v>0</v>
      </c>
      <c r="M187" s="103" t="str">
        <f>IF(K187&gt;0,L187/K187*100,"-")</f>
        <v>-</v>
      </c>
      <c r="N187" s="518"/>
    </row>
    <row r="188" spans="1:14" s="23" customFormat="1" ht="10.5" customHeight="1">
      <c r="A188" s="514"/>
      <c r="B188" s="225"/>
      <c r="C188" s="95" t="s">
        <v>149</v>
      </c>
      <c r="D188" s="202"/>
      <c r="E188" s="107"/>
      <c r="F188" s="108"/>
      <c r="G188" s="109"/>
      <c r="H188" s="109"/>
      <c r="I188" s="111"/>
      <c r="J188" s="280"/>
      <c r="K188" s="109"/>
      <c r="L188" s="110"/>
      <c r="M188" s="111"/>
      <c r="N188" s="518"/>
    </row>
    <row r="189" spans="1:14" s="23" customFormat="1" ht="10.5" customHeight="1">
      <c r="A189" s="514"/>
      <c r="B189" s="225"/>
      <c r="C189" s="95"/>
      <c r="D189" s="202"/>
      <c r="E189" s="516" t="s">
        <v>141</v>
      </c>
      <c r="F189" s="115"/>
      <c r="G189" s="116">
        <f>SUM(G190:G191)</f>
        <v>9056111</v>
      </c>
      <c r="H189" s="116">
        <f>SUM(H190:H191)</f>
        <v>2404004.45</v>
      </c>
      <c r="I189" s="103">
        <f>IF(G189&gt;0,H189/G189*100,"-")</f>
        <v>26.545660162513467</v>
      </c>
      <c r="J189" s="229">
        <f>SUM(J190:J191)</f>
        <v>2146800</v>
      </c>
      <c r="K189" s="116">
        <f>SUM(K190:K191)</f>
        <v>2408111</v>
      </c>
      <c r="L189" s="117">
        <f>SUM(L190:L191)</f>
        <v>2404004.45</v>
      </c>
      <c r="M189" s="103">
        <f>IF(K189&gt;0,L189/K189*100,"-")</f>
        <v>99.82947007010891</v>
      </c>
      <c r="N189" s="518"/>
    </row>
    <row r="190" spans="1:14" s="23" customFormat="1" ht="10.5" customHeight="1">
      <c r="A190" s="514"/>
      <c r="B190" s="93"/>
      <c r="C190" s="172"/>
      <c r="D190" s="202"/>
      <c r="E190" s="516"/>
      <c r="F190" s="126" t="s">
        <v>20</v>
      </c>
      <c r="G190" s="124">
        <v>9056111</v>
      </c>
      <c r="H190" s="124">
        <v>2404004.45</v>
      </c>
      <c r="I190" s="123">
        <f>IF(G190&gt;0,H190/G190*100,"-")</f>
        <v>26.545660162513467</v>
      </c>
      <c r="J190" s="230">
        <v>2146800</v>
      </c>
      <c r="K190" s="124">
        <v>2408111</v>
      </c>
      <c r="L190" s="127">
        <v>2404004.45</v>
      </c>
      <c r="M190" s="123">
        <f>IF(K190&gt;0,L190/K190*100,"-")</f>
        <v>99.82947007010891</v>
      </c>
      <c r="N190" s="518"/>
    </row>
    <row r="191" spans="1:14" s="23" customFormat="1" ht="10.5" customHeight="1">
      <c r="A191" s="514"/>
      <c r="B191" s="93"/>
      <c r="C191" s="172"/>
      <c r="D191" s="202"/>
      <c r="E191" s="516"/>
      <c r="F191" s="126" t="s">
        <v>25</v>
      </c>
      <c r="G191" s="124"/>
      <c r="H191" s="124"/>
      <c r="I191" s="123" t="str">
        <f>IF(G191&gt;0,H191/G191*100,"-")</f>
        <v>-</v>
      </c>
      <c r="J191" s="230"/>
      <c r="K191" s="124"/>
      <c r="L191" s="128"/>
      <c r="M191" s="123" t="str">
        <f>IF(K191&gt;0,L191/K191*100,"-")</f>
        <v>-</v>
      </c>
      <c r="N191" s="518"/>
    </row>
    <row r="192" spans="1:14" s="23" customFormat="1" ht="10.5" customHeight="1">
      <c r="A192" s="514"/>
      <c r="B192" s="93"/>
      <c r="C192" s="172"/>
      <c r="D192" s="202"/>
      <c r="E192" s="107"/>
      <c r="F192" s="112"/>
      <c r="G192" s="113"/>
      <c r="H192" s="113"/>
      <c r="I192" s="103"/>
      <c r="J192" s="190"/>
      <c r="K192" s="113"/>
      <c r="L192" s="114"/>
      <c r="M192" s="103"/>
      <c r="N192" s="518"/>
    </row>
    <row r="193" spans="1:14" s="23" customFormat="1" ht="10.5" customHeight="1">
      <c r="A193" s="514"/>
      <c r="B193" s="93"/>
      <c r="C193" s="172"/>
      <c r="D193" s="202"/>
      <c r="E193" s="516" t="s">
        <v>142</v>
      </c>
      <c r="F193" s="115"/>
      <c r="G193" s="116">
        <f>SUM(G194:G195)</f>
        <v>467517</v>
      </c>
      <c r="H193" s="116">
        <f>SUM(H194:H195)</f>
        <v>173516.64</v>
      </c>
      <c r="I193" s="103">
        <f>IF(G193&gt;0,H193/G193*100,"-")</f>
        <v>37.114509205012865</v>
      </c>
      <c r="J193" s="229">
        <f>SUM(J194:J195)</f>
        <v>95000</v>
      </c>
      <c r="K193" s="116">
        <f>SUM(K194:K195)</f>
        <v>173517</v>
      </c>
      <c r="L193" s="117">
        <f>SUM(L194:L195)</f>
        <v>173516.64</v>
      </c>
      <c r="M193" s="103">
        <f>IF(K193&gt;0,L193/K193*100,"-")</f>
        <v>99.99979252753334</v>
      </c>
      <c r="N193" s="518"/>
    </row>
    <row r="194" spans="1:14" s="23" customFormat="1" ht="10.5" customHeight="1">
      <c r="A194" s="514"/>
      <c r="B194" s="93"/>
      <c r="C194" s="172"/>
      <c r="D194" s="202"/>
      <c r="E194" s="516"/>
      <c r="F194" s="126" t="s">
        <v>20</v>
      </c>
      <c r="G194" s="124">
        <v>467517</v>
      </c>
      <c r="H194" s="124">
        <v>173516.64</v>
      </c>
      <c r="I194" s="123">
        <f>IF(G194&gt;0,H194/G194*100,"-")</f>
        <v>37.114509205012865</v>
      </c>
      <c r="J194" s="230">
        <v>95000</v>
      </c>
      <c r="K194" s="124">
        <v>173517</v>
      </c>
      <c r="L194" s="127">
        <v>173516.64</v>
      </c>
      <c r="M194" s="123">
        <f>IF(K194&gt;0,L194/K194*100,"-")</f>
        <v>99.99979252753334</v>
      </c>
      <c r="N194" s="518"/>
    </row>
    <row r="195" spans="1:14" s="23" customFormat="1" ht="10.5" customHeight="1">
      <c r="A195" s="514"/>
      <c r="B195" s="93"/>
      <c r="C195" s="172"/>
      <c r="D195" s="202"/>
      <c r="E195" s="516"/>
      <c r="F195" s="126" t="s">
        <v>25</v>
      </c>
      <c r="G195" s="124"/>
      <c r="H195" s="124"/>
      <c r="I195" s="123" t="str">
        <f>IF(G195&gt;0,H195/G195*100,"-")</f>
        <v>-</v>
      </c>
      <c r="J195" s="230"/>
      <c r="K195" s="124"/>
      <c r="L195" s="128"/>
      <c r="M195" s="123" t="str">
        <f>IF(K195&gt;0,L195/K195*100,"-")</f>
        <v>-</v>
      </c>
      <c r="N195" s="518"/>
    </row>
    <row r="196" spans="1:14" s="23" customFormat="1" ht="10.5" customHeight="1">
      <c r="A196" s="514"/>
      <c r="B196" s="93"/>
      <c r="C196" s="172"/>
      <c r="D196" s="202"/>
      <c r="E196" s="107"/>
      <c r="F196" s="112"/>
      <c r="G196" s="113"/>
      <c r="H196" s="113"/>
      <c r="I196" s="103"/>
      <c r="J196" s="190"/>
      <c r="K196" s="113"/>
      <c r="L196" s="114"/>
      <c r="M196" s="103"/>
      <c r="N196" s="518"/>
    </row>
    <row r="197" spans="1:14" s="23" customFormat="1" ht="10.5" customHeight="1">
      <c r="A197" s="514"/>
      <c r="B197" s="93"/>
      <c r="C197" s="172"/>
      <c r="D197" s="202"/>
      <c r="E197" s="516" t="s">
        <v>143</v>
      </c>
      <c r="F197" s="115"/>
      <c r="G197" s="116">
        <f>SUM(G198:G199)</f>
        <v>14448612</v>
      </c>
      <c r="H197" s="116">
        <f>SUM(H198:H199)</f>
        <v>2995128.86</v>
      </c>
      <c r="I197" s="103">
        <f>IF(G197&gt;0,H197/G197*100,"-")</f>
        <v>20.729526545525616</v>
      </c>
      <c r="J197" s="229">
        <f>SUM(J198:J199)</f>
        <v>3500000</v>
      </c>
      <c r="K197" s="116">
        <f>SUM(K198:K199)</f>
        <v>2997612</v>
      </c>
      <c r="L197" s="117">
        <f>SUM(L198:L199)</f>
        <v>2995128.86</v>
      </c>
      <c r="M197" s="103">
        <f>IF(K197&gt;0,L197/K197*100,"-")</f>
        <v>99.9171627281983</v>
      </c>
      <c r="N197" s="518"/>
    </row>
    <row r="198" spans="1:14" s="23" customFormat="1" ht="10.5" customHeight="1">
      <c r="A198" s="514"/>
      <c r="B198" s="93"/>
      <c r="C198" s="172"/>
      <c r="D198" s="202"/>
      <c r="E198" s="516"/>
      <c r="F198" s="126" t="s">
        <v>20</v>
      </c>
      <c r="G198" s="124">
        <v>14448612</v>
      </c>
      <c r="H198" s="124">
        <v>2995128.86</v>
      </c>
      <c r="I198" s="123">
        <f>IF(G198&gt;0,H198/G198*100,"-")</f>
        <v>20.729526545525616</v>
      </c>
      <c r="J198" s="230">
        <v>3500000</v>
      </c>
      <c r="K198" s="124">
        <v>2997612</v>
      </c>
      <c r="L198" s="127">
        <v>2995128.86</v>
      </c>
      <c r="M198" s="123">
        <f>IF(K198&gt;0,L198/K198*100,"-")</f>
        <v>99.9171627281983</v>
      </c>
      <c r="N198" s="518"/>
    </row>
    <row r="199" spans="1:14" s="23" customFormat="1" ht="10.5" customHeight="1">
      <c r="A199" s="514"/>
      <c r="B199" s="93"/>
      <c r="C199" s="172"/>
      <c r="D199" s="202"/>
      <c r="E199" s="516"/>
      <c r="F199" s="126" t="s">
        <v>25</v>
      </c>
      <c r="G199" s="124"/>
      <c r="H199" s="124"/>
      <c r="I199" s="123" t="str">
        <f>IF(G199&gt;0,H199/G199*100,"-")</f>
        <v>-</v>
      </c>
      <c r="J199" s="230"/>
      <c r="K199" s="124"/>
      <c r="L199" s="128"/>
      <c r="M199" s="123" t="str">
        <f>IF(K199&gt;0,L199/K199*100,"-")</f>
        <v>-</v>
      </c>
      <c r="N199" s="518"/>
    </row>
    <row r="200" spans="1:14" s="23" customFormat="1" ht="10.5" customHeight="1">
      <c r="A200" s="514"/>
      <c r="B200" s="93"/>
      <c r="C200" s="172"/>
      <c r="D200" s="202"/>
      <c r="E200" s="107"/>
      <c r="F200" s="112"/>
      <c r="G200" s="113"/>
      <c r="H200" s="113"/>
      <c r="I200" s="103"/>
      <c r="J200" s="190"/>
      <c r="K200" s="113"/>
      <c r="L200" s="114"/>
      <c r="M200" s="103"/>
      <c r="N200" s="518"/>
    </row>
    <row r="201" spans="1:14" s="23" customFormat="1" ht="10.5" customHeight="1">
      <c r="A201" s="514"/>
      <c r="B201" s="93"/>
      <c r="C201" s="172"/>
      <c r="D201" s="202"/>
      <c r="E201" s="516" t="s">
        <v>144</v>
      </c>
      <c r="F201" s="115"/>
      <c r="G201" s="116">
        <f>SUM(G202:G203)</f>
        <v>392473</v>
      </c>
      <c r="H201" s="116">
        <f>SUM(H202:H203)</f>
        <v>392472.23</v>
      </c>
      <c r="I201" s="103">
        <f>IF(G201&gt;0,H201/G201*100,"-")</f>
        <v>99.99980380816005</v>
      </c>
      <c r="J201" s="229">
        <f>SUM(J202:J203)</f>
        <v>200000</v>
      </c>
      <c r="K201" s="116">
        <f>SUM(K202:K203)</f>
        <v>392473</v>
      </c>
      <c r="L201" s="117">
        <f>SUM(L202:L203)</f>
        <v>392472.23</v>
      </c>
      <c r="M201" s="103">
        <f>IF(K201&gt;0,L201/K201*100,"-")</f>
        <v>99.99980380816005</v>
      </c>
      <c r="N201" s="518"/>
    </row>
    <row r="202" spans="1:14" s="23" customFormat="1" ht="10.5" customHeight="1">
      <c r="A202" s="514"/>
      <c r="B202" s="93"/>
      <c r="C202" s="172"/>
      <c r="D202" s="202"/>
      <c r="E202" s="516"/>
      <c r="F202" s="126" t="s">
        <v>20</v>
      </c>
      <c r="G202" s="124">
        <v>392473</v>
      </c>
      <c r="H202" s="124">
        <v>392472.23</v>
      </c>
      <c r="I202" s="123">
        <f>IF(G202&gt;0,H202/G202*100,"-")</f>
        <v>99.99980380816005</v>
      </c>
      <c r="J202" s="230">
        <v>200000</v>
      </c>
      <c r="K202" s="124">
        <v>392473</v>
      </c>
      <c r="L202" s="127">
        <v>392472.23</v>
      </c>
      <c r="M202" s="123">
        <f>IF(K202&gt;0,L202/K202*100,"-")</f>
        <v>99.99980380816005</v>
      </c>
      <c r="N202" s="518"/>
    </row>
    <row r="203" spans="1:14" s="23" customFormat="1" ht="10.5" customHeight="1">
      <c r="A203" s="514"/>
      <c r="B203" s="93"/>
      <c r="C203" s="226"/>
      <c r="D203" s="202"/>
      <c r="E203" s="516"/>
      <c r="F203" s="126" t="s">
        <v>25</v>
      </c>
      <c r="G203" s="124"/>
      <c r="H203" s="124"/>
      <c r="I203" s="123" t="str">
        <f>IF(G203&gt;0,H203/G203*100,"-")</f>
        <v>-</v>
      </c>
      <c r="J203" s="230"/>
      <c r="K203" s="124"/>
      <c r="L203" s="128"/>
      <c r="M203" s="123" t="str">
        <f>IF(K203&gt;0,L203/K203*100,"-")</f>
        <v>-</v>
      </c>
      <c r="N203" s="518"/>
    </row>
    <row r="204" spans="1:14" s="23" customFormat="1" ht="10.5" customHeight="1">
      <c r="A204" s="514"/>
      <c r="B204" s="93"/>
      <c r="C204" s="226"/>
      <c r="D204" s="202"/>
      <c r="E204" s="107"/>
      <c r="F204" s="126"/>
      <c r="G204" s="124"/>
      <c r="H204" s="124"/>
      <c r="I204" s="123"/>
      <c r="J204" s="230"/>
      <c r="K204" s="124"/>
      <c r="L204" s="128"/>
      <c r="M204" s="123"/>
      <c r="N204" s="518"/>
    </row>
    <row r="205" spans="1:14" s="23" customFormat="1" ht="10.5" customHeight="1">
      <c r="A205" s="514"/>
      <c r="B205" s="93"/>
      <c r="C205" s="172"/>
      <c r="D205" s="202"/>
      <c r="E205" s="516" t="s">
        <v>224</v>
      </c>
      <c r="F205" s="115"/>
      <c r="G205" s="116">
        <f>SUM(G206:G207)</f>
        <v>37513</v>
      </c>
      <c r="H205" s="116">
        <f>SUM(H206:H207)</f>
        <v>37512.2</v>
      </c>
      <c r="I205" s="103">
        <f>IF(G205&gt;0,H205/G205*100,"-")</f>
        <v>99.99786740596592</v>
      </c>
      <c r="J205" s="229">
        <f>SUM(J206:J207)</f>
        <v>0</v>
      </c>
      <c r="K205" s="116">
        <f>SUM(K206:K207)</f>
        <v>37513</v>
      </c>
      <c r="L205" s="117">
        <f>SUM(L206:L207)</f>
        <v>37512.2</v>
      </c>
      <c r="M205" s="103">
        <f>IF(K205&gt;0,L205/K205*100,"-")</f>
        <v>99.99786740596592</v>
      </c>
      <c r="N205" s="518"/>
    </row>
    <row r="206" spans="1:14" s="23" customFormat="1" ht="10.5" customHeight="1">
      <c r="A206" s="514"/>
      <c r="B206" s="93"/>
      <c r="C206" s="172"/>
      <c r="D206" s="202"/>
      <c r="E206" s="516"/>
      <c r="F206" s="126" t="s">
        <v>20</v>
      </c>
      <c r="G206" s="124">
        <v>37513</v>
      </c>
      <c r="H206" s="124">
        <v>37512.2</v>
      </c>
      <c r="I206" s="123">
        <f>IF(G206&gt;0,H206/G206*100,"-")</f>
        <v>99.99786740596592</v>
      </c>
      <c r="J206" s="230">
        <v>0</v>
      </c>
      <c r="K206" s="124">
        <v>37513</v>
      </c>
      <c r="L206" s="127">
        <v>37512.2</v>
      </c>
      <c r="M206" s="123">
        <f>IF(K206&gt;0,L206/K206*100,"-")</f>
        <v>99.99786740596592</v>
      </c>
      <c r="N206" s="518"/>
    </row>
    <row r="207" spans="1:14" s="23" customFormat="1" ht="10.5" customHeight="1">
      <c r="A207" s="514"/>
      <c r="B207" s="93"/>
      <c r="C207" s="226"/>
      <c r="D207" s="202"/>
      <c r="E207" s="516"/>
      <c r="F207" s="126" t="s">
        <v>25</v>
      </c>
      <c r="G207" s="124"/>
      <c r="H207" s="124"/>
      <c r="I207" s="123" t="str">
        <f>IF(G207&gt;0,H207/G207*100,"-")</f>
        <v>-</v>
      </c>
      <c r="J207" s="230"/>
      <c r="K207" s="124"/>
      <c r="L207" s="128"/>
      <c r="M207" s="123" t="str">
        <f>IF(K207&gt;0,L207/K207*100,"-")</f>
        <v>-</v>
      </c>
      <c r="N207" s="518"/>
    </row>
    <row r="208" spans="1:14" s="23" customFormat="1" ht="13.5" customHeight="1">
      <c r="A208" s="514"/>
      <c r="B208" s="93"/>
      <c r="C208" s="226"/>
      <c r="D208" s="202"/>
      <c r="E208" s="107"/>
      <c r="F208" s="112"/>
      <c r="G208" s="113"/>
      <c r="H208" s="113"/>
      <c r="I208" s="103"/>
      <c r="J208" s="190"/>
      <c r="K208" s="113"/>
      <c r="L208" s="114"/>
      <c r="M208" s="103"/>
      <c r="N208" s="518"/>
    </row>
    <row r="209" spans="1:14" s="23" customFormat="1" ht="10.5" customHeight="1">
      <c r="A209" s="514"/>
      <c r="B209" s="93"/>
      <c r="C209" s="226"/>
      <c r="D209" s="202"/>
      <c r="E209" s="516" t="s">
        <v>145</v>
      </c>
      <c r="F209" s="115"/>
      <c r="G209" s="116">
        <f>SUM(G210:G211)</f>
        <v>17052203</v>
      </c>
      <c r="H209" s="116">
        <f>SUM(H210:H211)</f>
        <v>4304283.25</v>
      </c>
      <c r="I209" s="103">
        <f>IF(G209&gt;0,H209/G209*100,"-")</f>
        <v>25.241801601822356</v>
      </c>
      <c r="J209" s="229">
        <f>SUM(J210:J211)</f>
        <v>4150000</v>
      </c>
      <c r="K209" s="116">
        <f>SUM(K210:K211)</f>
        <v>4305203</v>
      </c>
      <c r="L209" s="117">
        <f>SUM(L210:L211)</f>
        <v>4304283.25</v>
      </c>
      <c r="M209" s="103">
        <f>IF(K209&gt;0,L209/K209*100,"-")</f>
        <v>99.97863631517492</v>
      </c>
      <c r="N209" s="518"/>
    </row>
    <row r="210" spans="1:14" s="23" customFormat="1" ht="10.5" customHeight="1">
      <c r="A210" s="514"/>
      <c r="B210" s="93"/>
      <c r="C210" s="172"/>
      <c r="D210" s="202"/>
      <c r="E210" s="516"/>
      <c r="F210" s="126" t="s">
        <v>20</v>
      </c>
      <c r="G210" s="124">
        <v>17052203</v>
      </c>
      <c r="H210" s="124">
        <v>4304283.25</v>
      </c>
      <c r="I210" s="123">
        <f>IF(G210&gt;0,H210/G210*100,"-")</f>
        <v>25.241801601822356</v>
      </c>
      <c r="J210" s="230">
        <v>4150000</v>
      </c>
      <c r="K210" s="124">
        <v>4305203</v>
      </c>
      <c r="L210" s="127">
        <v>4304283.25</v>
      </c>
      <c r="M210" s="123">
        <f>IF(K210&gt;0,L210/K210*100,"-")</f>
        <v>99.97863631517492</v>
      </c>
      <c r="N210" s="518"/>
    </row>
    <row r="211" spans="1:14" s="23" customFormat="1" ht="10.5" customHeight="1">
      <c r="A211" s="514"/>
      <c r="B211" s="93"/>
      <c r="C211" s="172"/>
      <c r="D211" s="202"/>
      <c r="E211" s="516"/>
      <c r="F211" s="126" t="s">
        <v>25</v>
      </c>
      <c r="G211" s="124"/>
      <c r="H211" s="124"/>
      <c r="I211" s="123" t="str">
        <f>IF(G211&gt;0,H211/G211*100,"-")</f>
        <v>-</v>
      </c>
      <c r="J211" s="230"/>
      <c r="K211" s="124"/>
      <c r="L211" s="128"/>
      <c r="M211" s="123" t="str">
        <f>IF(K211&gt;0,L211/K211*100,"-")</f>
        <v>-</v>
      </c>
      <c r="N211" s="518"/>
    </row>
    <row r="212" spans="1:14" s="23" customFormat="1" ht="10.5" customHeight="1">
      <c r="A212" s="514"/>
      <c r="B212" s="93"/>
      <c r="C212" s="172"/>
      <c r="D212" s="202"/>
      <c r="E212" s="107"/>
      <c r="F212" s="126"/>
      <c r="G212" s="124"/>
      <c r="H212" s="124"/>
      <c r="I212" s="123"/>
      <c r="J212" s="230"/>
      <c r="K212" s="124"/>
      <c r="L212" s="128"/>
      <c r="M212" s="123"/>
      <c r="N212" s="300"/>
    </row>
    <row r="213" spans="1:14" s="23" customFormat="1" ht="10.5" customHeight="1">
      <c r="A213" s="514"/>
      <c r="B213" s="93"/>
      <c r="C213" s="226"/>
      <c r="D213" s="202"/>
      <c r="E213" s="516" t="s">
        <v>225</v>
      </c>
      <c r="F213" s="115"/>
      <c r="G213" s="116">
        <f>SUM(G214:G215)</f>
        <v>895</v>
      </c>
      <c r="H213" s="116">
        <f>SUM(H214:H215)</f>
        <v>895</v>
      </c>
      <c r="I213" s="103">
        <f>IF(G213&gt;0,H213/G213*100,"-")</f>
        <v>100</v>
      </c>
      <c r="J213" s="229">
        <f>SUM(J214:J215)</f>
        <v>0</v>
      </c>
      <c r="K213" s="116">
        <f>SUM(K214:K215)</f>
        <v>895</v>
      </c>
      <c r="L213" s="117">
        <f>SUM(L214:L215)</f>
        <v>895</v>
      </c>
      <c r="M213" s="103">
        <f>IF(K213&gt;0,L213/K213*100,"-")</f>
        <v>100</v>
      </c>
      <c r="N213" s="300"/>
    </row>
    <row r="214" spans="1:14" s="23" customFormat="1" ht="10.5" customHeight="1">
      <c r="A214" s="514"/>
      <c r="B214" s="93"/>
      <c r="C214" s="172"/>
      <c r="D214" s="202"/>
      <c r="E214" s="516"/>
      <c r="F214" s="126" t="s">
        <v>20</v>
      </c>
      <c r="G214" s="124">
        <v>895</v>
      </c>
      <c r="H214" s="124">
        <v>895</v>
      </c>
      <c r="I214" s="123">
        <f>IF(G214&gt;0,H214/G214*100,"-")</f>
        <v>100</v>
      </c>
      <c r="J214" s="230">
        <v>0</v>
      </c>
      <c r="K214" s="124">
        <v>895</v>
      </c>
      <c r="L214" s="127">
        <v>895</v>
      </c>
      <c r="M214" s="123">
        <f>IF(K214&gt;0,L214/K214*100,"-")</f>
        <v>100</v>
      </c>
      <c r="N214" s="300"/>
    </row>
    <row r="215" spans="1:14" s="23" customFormat="1" ht="10.5" customHeight="1">
      <c r="A215" s="514"/>
      <c r="B215" s="93"/>
      <c r="C215" s="172"/>
      <c r="D215" s="202"/>
      <c r="E215" s="516"/>
      <c r="F215" s="126" t="s">
        <v>25</v>
      </c>
      <c r="G215" s="124"/>
      <c r="H215" s="124"/>
      <c r="I215" s="123" t="str">
        <f>IF(G215&gt;0,H215/G215*100,"-")</f>
        <v>-</v>
      </c>
      <c r="J215" s="230"/>
      <c r="K215" s="124"/>
      <c r="L215" s="128"/>
      <c r="M215" s="123" t="str">
        <f>IF(K215&gt;0,L215/K215*100,"-")</f>
        <v>-</v>
      </c>
      <c r="N215" s="300"/>
    </row>
    <row r="216" spans="1:14" s="23" customFormat="1" ht="10.5" customHeight="1">
      <c r="A216" s="514"/>
      <c r="B216" s="93"/>
      <c r="C216" s="172"/>
      <c r="D216" s="202"/>
      <c r="E216" s="107"/>
      <c r="F216" s="126"/>
      <c r="G216" s="124"/>
      <c r="H216" s="124"/>
      <c r="I216" s="123"/>
      <c r="J216" s="230"/>
      <c r="K216" s="124"/>
      <c r="L216" s="128"/>
      <c r="M216" s="123"/>
      <c r="N216" s="300"/>
    </row>
    <row r="217" spans="1:14" s="23" customFormat="1" ht="3.75" customHeight="1">
      <c r="A217" s="514"/>
      <c r="B217" s="93"/>
      <c r="C217" s="227"/>
      <c r="D217" s="202"/>
      <c r="E217" s="107"/>
      <c r="F217" s="112"/>
      <c r="G217" s="113"/>
      <c r="H217" s="113"/>
      <c r="I217" s="103"/>
      <c r="J217" s="190"/>
      <c r="K217" s="113"/>
      <c r="L217" s="161"/>
      <c r="M217" s="103"/>
      <c r="N217" s="300"/>
    </row>
    <row r="218" spans="1:15" s="23" customFormat="1" ht="5.25" customHeight="1">
      <c r="A218" s="526" t="s">
        <v>41</v>
      </c>
      <c r="B218" s="90"/>
      <c r="C218" s="91"/>
      <c r="D218" s="89"/>
      <c r="E218" s="101"/>
      <c r="F218" s="228"/>
      <c r="G218" s="102"/>
      <c r="H218" s="102"/>
      <c r="I218" s="106"/>
      <c r="J218" s="281"/>
      <c r="K218" s="104"/>
      <c r="L218" s="105"/>
      <c r="M218" s="106"/>
      <c r="N218" s="65"/>
      <c r="O218" s="60"/>
    </row>
    <row r="219" spans="1:14" s="23" customFormat="1" ht="10.5" customHeight="1">
      <c r="A219" s="527"/>
      <c r="B219" s="93" t="s">
        <v>32</v>
      </c>
      <c r="C219" s="95" t="s">
        <v>146</v>
      </c>
      <c r="D219" s="516" t="s">
        <v>56</v>
      </c>
      <c r="E219" s="107"/>
      <c r="F219" s="108" t="s">
        <v>33</v>
      </c>
      <c r="G219" s="109">
        <f>SUM(G220:G221)</f>
        <v>99841419</v>
      </c>
      <c r="H219" s="109">
        <f>SUM(H220:H221)</f>
        <v>29474806.62</v>
      </c>
      <c r="I219" s="111">
        <f>IF(G219&gt;0,H219/G219*100,"-")</f>
        <v>29.521622303865698</v>
      </c>
      <c r="J219" s="280">
        <f>SUM(J220:J221)</f>
        <v>22690190</v>
      </c>
      <c r="K219" s="109">
        <f>SUM(K220:K221)</f>
        <v>29491419</v>
      </c>
      <c r="L219" s="110">
        <f>SUM(L220:L221)</f>
        <v>29474806.62</v>
      </c>
      <c r="M219" s="111">
        <f>IF(K219&gt;0,L219/K219*100,"-")</f>
        <v>99.94367046224531</v>
      </c>
      <c r="N219" s="518" t="s">
        <v>227</v>
      </c>
    </row>
    <row r="220" spans="1:14" s="23" customFormat="1" ht="10.5" customHeight="1">
      <c r="A220" s="527"/>
      <c r="B220" s="225"/>
      <c r="C220" s="95" t="s">
        <v>150</v>
      </c>
      <c r="D220" s="516"/>
      <c r="E220" s="107"/>
      <c r="F220" s="115" t="s">
        <v>20</v>
      </c>
      <c r="G220" s="113">
        <f>G224+G228+G232+G236+G240</f>
        <v>99841419</v>
      </c>
      <c r="H220" s="113">
        <f>H224+H228+H232+H236+H240</f>
        <v>29474806.62</v>
      </c>
      <c r="I220" s="103">
        <f>IF(G220&gt;0,H220/G220*100,"-")</f>
        <v>29.521622303865698</v>
      </c>
      <c r="J220" s="190">
        <f aca="true" t="shared" si="15" ref="J220:L221">J224+J228+J232+J236+J240</f>
        <v>22690190</v>
      </c>
      <c r="K220" s="113">
        <f t="shared" si="15"/>
        <v>29491419</v>
      </c>
      <c r="L220" s="114">
        <f t="shared" si="15"/>
        <v>29474806.62</v>
      </c>
      <c r="M220" s="103">
        <f>IF(K220&gt;0,L220/K220*100,"-")</f>
        <v>99.94367046224531</v>
      </c>
      <c r="N220" s="518"/>
    </row>
    <row r="221" spans="1:14" s="23" customFormat="1" ht="10.5" customHeight="1">
      <c r="A221" s="527"/>
      <c r="B221" s="93" t="s">
        <v>26</v>
      </c>
      <c r="C221" s="172" t="s">
        <v>148</v>
      </c>
      <c r="D221" s="516"/>
      <c r="E221" s="107"/>
      <c r="F221" s="112" t="s">
        <v>25</v>
      </c>
      <c r="G221" s="113">
        <f>G225+G229+G233+G237+G241</f>
        <v>0</v>
      </c>
      <c r="H221" s="113">
        <f>H225+H229+H233+H237+H241</f>
        <v>0</v>
      </c>
      <c r="I221" s="111" t="str">
        <f>IF(G221&gt;0,H221/G221*100,"-")</f>
        <v>-</v>
      </c>
      <c r="J221" s="190">
        <f t="shared" si="15"/>
        <v>0</v>
      </c>
      <c r="K221" s="113">
        <f t="shared" si="15"/>
        <v>0</v>
      </c>
      <c r="L221" s="114">
        <f t="shared" si="15"/>
        <v>0</v>
      </c>
      <c r="M221" s="103" t="str">
        <f>IF(K221&gt;0,L221/K221*100,"-")</f>
        <v>-</v>
      </c>
      <c r="N221" s="518"/>
    </row>
    <row r="222" spans="1:14" s="23" customFormat="1" ht="10.5" customHeight="1">
      <c r="A222" s="527"/>
      <c r="B222" s="225"/>
      <c r="C222" s="95" t="s">
        <v>149</v>
      </c>
      <c r="D222" s="202"/>
      <c r="E222" s="107"/>
      <c r="F222" s="108"/>
      <c r="G222" s="109"/>
      <c r="H222" s="109"/>
      <c r="I222" s="111"/>
      <c r="J222" s="280"/>
      <c r="K222" s="109"/>
      <c r="L222" s="110"/>
      <c r="M222" s="111"/>
      <c r="N222" s="518"/>
    </row>
    <row r="223" spans="1:14" s="23" customFormat="1" ht="10.5" customHeight="1">
      <c r="A223" s="527"/>
      <c r="B223" s="61"/>
      <c r="C223" s="25"/>
      <c r="D223" s="202"/>
      <c r="E223" s="516" t="s">
        <v>151</v>
      </c>
      <c r="F223" s="115"/>
      <c r="G223" s="116">
        <f>SUM(G224:G225)</f>
        <v>14095119</v>
      </c>
      <c r="H223" s="116">
        <f>SUM(H224:H225)</f>
        <v>3895118.94</v>
      </c>
      <c r="I223" s="103">
        <f>IF(G223&gt;0,H223/G223*100,"-")</f>
        <v>27.634523270076684</v>
      </c>
      <c r="J223" s="229">
        <f>SUM(J224:J225)</f>
        <v>3300000</v>
      </c>
      <c r="K223" s="116">
        <f>SUM(K224:K225)</f>
        <v>3895119</v>
      </c>
      <c r="L223" s="117">
        <f>SUM(L224:L225)</f>
        <v>3895118.94</v>
      </c>
      <c r="M223" s="103">
        <f>IF(K223&gt;0,L223/K223*100,"-")</f>
        <v>99.99999845961061</v>
      </c>
      <c r="N223" s="518"/>
    </row>
    <row r="224" spans="1:14" s="23" customFormat="1" ht="10.5" customHeight="1">
      <c r="A224" s="527"/>
      <c r="B224" s="24"/>
      <c r="C224" s="59"/>
      <c r="D224" s="202"/>
      <c r="E224" s="516"/>
      <c r="F224" s="126" t="s">
        <v>20</v>
      </c>
      <c r="G224" s="121">
        <v>14095119</v>
      </c>
      <c r="H224" s="314">
        <v>3895118.94</v>
      </c>
      <c r="I224" s="123">
        <f>IF(G224&gt;0,H224/G224*100,"-")</f>
        <v>27.634523270076684</v>
      </c>
      <c r="J224" s="282">
        <v>3300000</v>
      </c>
      <c r="K224" s="124">
        <v>3895119</v>
      </c>
      <c r="L224" s="125">
        <v>3895118.94</v>
      </c>
      <c r="M224" s="123">
        <f>IF(K224&gt;0,L224/K224*100,"-")</f>
        <v>99.99999845961061</v>
      </c>
      <c r="N224" s="518"/>
    </row>
    <row r="225" spans="1:14" s="23" customFormat="1" ht="10.5" customHeight="1">
      <c r="A225" s="527"/>
      <c r="B225" s="24"/>
      <c r="C225" s="59"/>
      <c r="D225" s="202"/>
      <c r="E225" s="516"/>
      <c r="F225" s="126" t="s">
        <v>25</v>
      </c>
      <c r="G225" s="124"/>
      <c r="H225" s="124"/>
      <c r="I225" s="123" t="str">
        <f>IF(G225&gt;0,H225/G225*100,"-")</f>
        <v>-</v>
      </c>
      <c r="J225" s="230"/>
      <c r="K225" s="124"/>
      <c r="L225" s="128"/>
      <c r="M225" s="123" t="str">
        <f>IF(K225&gt;0,L225/K225*100,"-")</f>
        <v>-</v>
      </c>
      <c r="N225" s="518"/>
    </row>
    <row r="226" spans="1:14" s="23" customFormat="1" ht="10.5" customHeight="1">
      <c r="A226" s="527"/>
      <c r="B226" s="24"/>
      <c r="C226" s="59"/>
      <c r="D226" s="202"/>
      <c r="E226" s="107"/>
      <c r="F226" s="112"/>
      <c r="G226" s="113"/>
      <c r="H226" s="113"/>
      <c r="I226" s="103"/>
      <c r="J226" s="190"/>
      <c r="K226" s="113"/>
      <c r="L226" s="114"/>
      <c r="M226" s="103"/>
      <c r="N226" s="518"/>
    </row>
    <row r="227" spans="1:14" s="23" customFormat="1" ht="10.5" customHeight="1">
      <c r="A227" s="527"/>
      <c r="B227" s="24"/>
      <c r="C227" s="59"/>
      <c r="D227" s="202"/>
      <c r="E227" s="516" t="s">
        <v>152</v>
      </c>
      <c r="F227" s="115"/>
      <c r="G227" s="116">
        <f>SUM(G228:G229)</f>
        <v>3962950</v>
      </c>
      <c r="H227" s="116">
        <f>SUM(H228:H229)</f>
        <v>1012950</v>
      </c>
      <c r="I227" s="103">
        <f>IF(G227&gt;0,H227/G227*100,"-")</f>
        <v>25.560504169873454</v>
      </c>
      <c r="J227" s="229">
        <f>SUM(J228:J229)</f>
        <v>950000</v>
      </c>
      <c r="K227" s="116">
        <f>SUM(K228:K229)</f>
        <v>1012950</v>
      </c>
      <c r="L227" s="117">
        <f>SUM(L228:L229)</f>
        <v>1012950</v>
      </c>
      <c r="M227" s="103">
        <f>IF(K227&gt;0,L227/K227*100,"-")</f>
        <v>100</v>
      </c>
      <c r="N227" s="518"/>
    </row>
    <row r="228" spans="1:14" s="23" customFormat="1" ht="10.5" customHeight="1">
      <c r="A228" s="527"/>
      <c r="B228" s="24"/>
      <c r="C228" s="59"/>
      <c r="D228" s="202"/>
      <c r="E228" s="516"/>
      <c r="F228" s="126" t="s">
        <v>20</v>
      </c>
      <c r="G228" s="121">
        <v>3962950</v>
      </c>
      <c r="H228" s="314">
        <v>1012950</v>
      </c>
      <c r="I228" s="123">
        <f>IF(G228&gt;0,H228/G228*100,"-")</f>
        <v>25.560504169873454</v>
      </c>
      <c r="J228" s="282">
        <v>950000</v>
      </c>
      <c r="K228" s="124">
        <v>1012950</v>
      </c>
      <c r="L228" s="125">
        <v>1012950</v>
      </c>
      <c r="M228" s="123">
        <f>IF(K228&gt;0,L228/K228*100,"-")</f>
        <v>100</v>
      </c>
      <c r="N228" s="518"/>
    </row>
    <row r="229" spans="1:14" s="23" customFormat="1" ht="10.5" customHeight="1">
      <c r="A229" s="527"/>
      <c r="B229" s="24"/>
      <c r="C229" s="59"/>
      <c r="D229" s="202"/>
      <c r="E229" s="516"/>
      <c r="F229" s="126" t="s">
        <v>25</v>
      </c>
      <c r="G229" s="124"/>
      <c r="H229" s="124"/>
      <c r="I229" s="123" t="str">
        <f>IF(G229&gt;0,H229/G229*100,"-")</f>
        <v>-</v>
      </c>
      <c r="J229" s="230"/>
      <c r="K229" s="124"/>
      <c r="L229" s="128"/>
      <c r="M229" s="123" t="str">
        <f>IF(K229&gt;0,L229/K229*100,"-")</f>
        <v>-</v>
      </c>
      <c r="N229" s="518"/>
    </row>
    <row r="230" spans="1:14" s="23" customFormat="1" ht="10.5" customHeight="1">
      <c r="A230" s="527"/>
      <c r="B230" s="24"/>
      <c r="C230" s="59"/>
      <c r="D230" s="202"/>
      <c r="E230" s="107"/>
      <c r="F230" s="112"/>
      <c r="G230" s="113"/>
      <c r="H230" s="113"/>
      <c r="I230" s="103"/>
      <c r="J230" s="190"/>
      <c r="K230" s="113"/>
      <c r="L230" s="114"/>
      <c r="M230" s="103"/>
      <c r="N230" s="518"/>
    </row>
    <row r="231" spans="1:14" s="23" customFormat="1" ht="10.5" customHeight="1">
      <c r="A231" s="527"/>
      <c r="B231" s="24"/>
      <c r="C231" s="59"/>
      <c r="D231" s="202"/>
      <c r="E231" s="516" t="s">
        <v>153</v>
      </c>
      <c r="F231" s="115"/>
      <c r="G231" s="116">
        <f>SUM(G232:G233)</f>
        <v>60084714</v>
      </c>
      <c r="H231" s="116">
        <f>SUM(H232:H233)</f>
        <v>19149101.7</v>
      </c>
      <c r="I231" s="103">
        <f>IF(G231&gt;0,H231/G231*100,"-")</f>
        <v>31.870172004147346</v>
      </c>
      <c r="J231" s="229">
        <f>SUM(J232:J233)</f>
        <v>13240190</v>
      </c>
      <c r="K231" s="116">
        <f>SUM(K232:K233)</f>
        <v>19165714</v>
      </c>
      <c r="L231" s="117">
        <f>SUM(L232:L233)</f>
        <v>19149101.7</v>
      </c>
      <c r="M231" s="103">
        <f>IF(K231&gt;0,L231/K231*100,"-")</f>
        <v>99.91332282220219</v>
      </c>
      <c r="N231" s="518"/>
    </row>
    <row r="232" spans="1:14" s="23" customFormat="1" ht="10.5" customHeight="1">
      <c r="A232" s="527"/>
      <c r="B232" s="24"/>
      <c r="C232" s="59"/>
      <c r="D232" s="202"/>
      <c r="E232" s="516"/>
      <c r="F232" s="126" t="s">
        <v>20</v>
      </c>
      <c r="G232" s="121">
        <v>60084714</v>
      </c>
      <c r="H232" s="314">
        <v>19149101.7</v>
      </c>
      <c r="I232" s="123">
        <f>IF(G232&gt;0,H232/G232*100,"-")</f>
        <v>31.870172004147346</v>
      </c>
      <c r="J232" s="282">
        <v>13240190</v>
      </c>
      <c r="K232" s="124">
        <v>19165714</v>
      </c>
      <c r="L232" s="125">
        <v>19149101.7</v>
      </c>
      <c r="M232" s="123">
        <f>IF(K232&gt;0,L232/K232*100,"-")</f>
        <v>99.91332282220219</v>
      </c>
      <c r="N232" s="518"/>
    </row>
    <row r="233" spans="1:14" s="23" customFormat="1" ht="10.5" customHeight="1">
      <c r="A233" s="527"/>
      <c r="B233" s="24"/>
      <c r="C233" s="59"/>
      <c r="D233" s="202"/>
      <c r="E233" s="516"/>
      <c r="F233" s="126" t="s">
        <v>25</v>
      </c>
      <c r="G233" s="124"/>
      <c r="H233" s="124"/>
      <c r="I233" s="123" t="str">
        <f>IF(G233&gt;0,H233/G233*100,"-")</f>
        <v>-</v>
      </c>
      <c r="J233" s="230"/>
      <c r="K233" s="124"/>
      <c r="L233" s="128"/>
      <c r="M233" s="123" t="str">
        <f>IF(K233&gt;0,L233/K233*100,"-")</f>
        <v>-</v>
      </c>
      <c r="N233" s="518"/>
    </row>
    <row r="234" spans="1:14" s="23" customFormat="1" ht="10.5" customHeight="1">
      <c r="A234" s="527"/>
      <c r="B234" s="24"/>
      <c r="C234" s="59"/>
      <c r="D234" s="202"/>
      <c r="E234" s="107"/>
      <c r="F234" s="112"/>
      <c r="G234" s="113"/>
      <c r="H234" s="113"/>
      <c r="I234" s="103"/>
      <c r="J234" s="190"/>
      <c r="K234" s="113"/>
      <c r="L234" s="114"/>
      <c r="M234" s="103"/>
      <c r="N234" s="518"/>
    </row>
    <row r="235" spans="1:14" s="23" customFormat="1" ht="10.5" customHeight="1">
      <c r="A235" s="527"/>
      <c r="B235" s="24"/>
      <c r="C235" s="59"/>
      <c r="D235" s="202"/>
      <c r="E235" s="516" t="s">
        <v>154</v>
      </c>
      <c r="F235" s="115"/>
      <c r="G235" s="116">
        <f>SUM(G236:G237)</f>
        <v>7692400</v>
      </c>
      <c r="H235" s="116">
        <f>SUM(H236:H237)</f>
        <v>1762399.98</v>
      </c>
      <c r="I235" s="103">
        <f>IF(G235&gt;0,H235/G235*100,"-")</f>
        <v>22.91092480890229</v>
      </c>
      <c r="J235" s="229">
        <f>SUM(J236:J237)</f>
        <v>1900000</v>
      </c>
      <c r="K235" s="116">
        <f>SUM(K236:K237)</f>
        <v>1762400</v>
      </c>
      <c r="L235" s="117">
        <f>SUM(L236:L237)</f>
        <v>1762399.98</v>
      </c>
      <c r="M235" s="103">
        <f>IF(K235&gt;0,L235/K235*100,"-")</f>
        <v>99.99999886518384</v>
      </c>
      <c r="N235" s="518"/>
    </row>
    <row r="236" spans="1:14" s="23" customFormat="1" ht="10.5" customHeight="1">
      <c r="A236" s="527"/>
      <c r="B236" s="24"/>
      <c r="C236" s="59"/>
      <c r="D236" s="202"/>
      <c r="E236" s="516"/>
      <c r="F236" s="126" t="s">
        <v>20</v>
      </c>
      <c r="G236" s="121">
        <v>7692400</v>
      </c>
      <c r="H236" s="314">
        <v>1762399.98</v>
      </c>
      <c r="I236" s="123">
        <f>IF(G236&gt;0,H236/G236*100,"-")</f>
        <v>22.91092480890229</v>
      </c>
      <c r="J236" s="282">
        <v>1900000</v>
      </c>
      <c r="K236" s="124">
        <v>1762400</v>
      </c>
      <c r="L236" s="125">
        <v>1762399.98</v>
      </c>
      <c r="M236" s="123">
        <f>IF(K236&gt;0,L236/K236*100,"-")</f>
        <v>99.99999886518384</v>
      </c>
      <c r="N236" s="518"/>
    </row>
    <row r="237" spans="1:14" s="23" customFormat="1" ht="10.5" customHeight="1">
      <c r="A237" s="527"/>
      <c r="B237" s="24"/>
      <c r="C237" s="62"/>
      <c r="D237" s="202"/>
      <c r="E237" s="516"/>
      <c r="F237" s="126" t="s">
        <v>25</v>
      </c>
      <c r="G237" s="124"/>
      <c r="H237" s="124"/>
      <c r="I237" s="123" t="str">
        <f>IF(G237&gt;0,H237/G237*100,"-")</f>
        <v>-</v>
      </c>
      <c r="J237" s="230"/>
      <c r="K237" s="124"/>
      <c r="L237" s="128"/>
      <c r="M237" s="123" t="str">
        <f>IF(K237&gt;0,L237/K237*100,"-")</f>
        <v>-</v>
      </c>
      <c r="N237" s="518"/>
    </row>
    <row r="238" spans="1:14" s="23" customFormat="1" ht="10.5" customHeight="1">
      <c r="A238" s="527"/>
      <c r="B238" s="24"/>
      <c r="C238" s="62"/>
      <c r="D238" s="202"/>
      <c r="E238" s="107"/>
      <c r="F238" s="112"/>
      <c r="G238" s="113"/>
      <c r="H238" s="113"/>
      <c r="I238" s="103"/>
      <c r="J238" s="190"/>
      <c r="K238" s="113"/>
      <c r="L238" s="114"/>
      <c r="M238" s="103"/>
      <c r="N238" s="518"/>
    </row>
    <row r="239" spans="1:14" s="23" customFormat="1" ht="10.5" customHeight="1">
      <c r="A239" s="527"/>
      <c r="B239" s="24"/>
      <c r="C239" s="62"/>
      <c r="D239" s="202"/>
      <c r="E239" s="516" t="s">
        <v>155</v>
      </c>
      <c r="F239" s="115"/>
      <c r="G239" s="116">
        <f>SUM(G240:G241)</f>
        <v>14006236</v>
      </c>
      <c r="H239" s="116">
        <f>SUM(H240:H241)</f>
        <v>3655236</v>
      </c>
      <c r="I239" s="103">
        <f>IF(G239&gt;0,H239/G239*100,"-")</f>
        <v>26.097204131074186</v>
      </c>
      <c r="J239" s="229">
        <f>SUM(J240:J241)</f>
        <v>3300000</v>
      </c>
      <c r="K239" s="116">
        <f>SUM(K240:K241)</f>
        <v>3655236</v>
      </c>
      <c r="L239" s="117">
        <f>SUM(L240:L241)</f>
        <v>3655236</v>
      </c>
      <c r="M239" s="103">
        <f>IF(K239&gt;0,L239/K239*100,"-")</f>
        <v>100</v>
      </c>
      <c r="N239" s="518"/>
    </row>
    <row r="240" spans="1:14" s="23" customFormat="1" ht="10.5" customHeight="1">
      <c r="A240" s="527"/>
      <c r="B240" s="24"/>
      <c r="C240" s="59"/>
      <c r="D240" s="202"/>
      <c r="E240" s="516"/>
      <c r="F240" s="126" t="s">
        <v>20</v>
      </c>
      <c r="G240" s="121">
        <v>14006236</v>
      </c>
      <c r="H240" s="314">
        <v>3655236</v>
      </c>
      <c r="I240" s="123">
        <f>IF(G240&gt;0,H240/G240*100,"-")</f>
        <v>26.097204131074186</v>
      </c>
      <c r="J240" s="282">
        <v>3300000</v>
      </c>
      <c r="K240" s="124">
        <v>3655236</v>
      </c>
      <c r="L240" s="125">
        <v>3655236</v>
      </c>
      <c r="M240" s="123">
        <f>IF(K240&gt;0,L240/K240*100,"-")</f>
        <v>100</v>
      </c>
      <c r="N240" s="518"/>
    </row>
    <row r="241" spans="1:14" s="23" customFormat="1" ht="10.5" customHeight="1">
      <c r="A241" s="527"/>
      <c r="B241" s="24"/>
      <c r="C241" s="59"/>
      <c r="D241" s="202"/>
      <c r="E241" s="516"/>
      <c r="F241" s="126" t="s">
        <v>25</v>
      </c>
      <c r="G241" s="124"/>
      <c r="H241" s="124"/>
      <c r="I241" s="123" t="str">
        <f>IF(G241&gt;0,H241/G241*100,"-")</f>
        <v>-</v>
      </c>
      <c r="J241" s="230"/>
      <c r="K241" s="124"/>
      <c r="L241" s="128"/>
      <c r="M241" s="123" t="str">
        <f>IF(K241&gt;0,L241/K241*100,"-")</f>
        <v>-</v>
      </c>
      <c r="N241" s="518"/>
    </row>
    <row r="242" spans="1:14" s="23" customFormat="1" ht="3.75" customHeight="1">
      <c r="A242" s="528"/>
      <c r="B242" s="28"/>
      <c r="C242" s="63"/>
      <c r="D242" s="50"/>
      <c r="E242" s="29"/>
      <c r="F242" s="58"/>
      <c r="G242" s="33"/>
      <c r="H242" s="33"/>
      <c r="I242" s="32"/>
      <c r="J242" s="51"/>
      <c r="K242" s="33"/>
      <c r="L242" s="52"/>
      <c r="M242" s="32"/>
      <c r="N242" s="64"/>
    </row>
    <row r="243" spans="1:14" s="23" customFormat="1" ht="3.75" customHeight="1">
      <c r="A243" s="513" t="s">
        <v>42</v>
      </c>
      <c r="B243" s="90"/>
      <c r="C243" s="91" t="s">
        <v>128</v>
      </c>
      <c r="D243" s="89"/>
      <c r="E243" s="101"/>
      <c r="F243" s="90"/>
      <c r="G243" s="102"/>
      <c r="H243" s="102"/>
      <c r="I243" s="106"/>
      <c r="J243" s="281"/>
      <c r="K243" s="104"/>
      <c r="L243" s="105"/>
      <c r="M243" s="106"/>
      <c r="N243" s="525" t="s">
        <v>129</v>
      </c>
    </row>
    <row r="244" spans="1:14" s="23" customFormat="1" ht="10.5" customHeight="1">
      <c r="A244" s="514"/>
      <c r="B244" s="93" t="s">
        <v>32</v>
      </c>
      <c r="C244" s="95" t="s">
        <v>130</v>
      </c>
      <c r="D244" s="516" t="s">
        <v>63</v>
      </c>
      <c r="E244" s="516" t="s">
        <v>158</v>
      </c>
      <c r="F244" s="108" t="s">
        <v>33</v>
      </c>
      <c r="G244" s="109">
        <f>SUM(G245:G246)</f>
        <v>458700</v>
      </c>
      <c r="H244" s="109">
        <f>SUM(H245:H246)</f>
        <v>121886.13</v>
      </c>
      <c r="I244" s="111">
        <f>IF(G244&gt;0,H244/G244*100,"-")</f>
        <v>26.572079790712884</v>
      </c>
      <c r="J244" s="280">
        <f>SUM(J245:J246)</f>
        <v>108000</v>
      </c>
      <c r="K244" s="109">
        <f>SUM(K245:K246)</f>
        <v>125000</v>
      </c>
      <c r="L244" s="110">
        <f>SUM(L245:L246)</f>
        <v>121886.13</v>
      </c>
      <c r="M244" s="111">
        <f>L244/K244*100</f>
        <v>97.508904</v>
      </c>
      <c r="N244" s="518"/>
    </row>
    <row r="245" spans="1:14" s="23" customFormat="1" ht="10.5" customHeight="1">
      <c r="A245" s="514"/>
      <c r="B245" s="93" t="s">
        <v>26</v>
      </c>
      <c r="C245" s="95" t="s">
        <v>156</v>
      </c>
      <c r="D245" s="516"/>
      <c r="E245" s="516"/>
      <c r="F245" s="112" t="s">
        <v>20</v>
      </c>
      <c r="G245" s="116">
        <v>458700</v>
      </c>
      <c r="H245" s="116">
        <v>121886.13</v>
      </c>
      <c r="I245" s="103">
        <f>IF(G245&gt;0,H245/G245*100,"-")</f>
        <v>26.572079790712884</v>
      </c>
      <c r="J245" s="229">
        <v>108000</v>
      </c>
      <c r="K245" s="113">
        <v>125000</v>
      </c>
      <c r="L245" s="117">
        <v>121886.13</v>
      </c>
      <c r="M245" s="103">
        <f>IF(K245&gt;0,L245/K245*100,"-")</f>
        <v>97.508904</v>
      </c>
      <c r="N245" s="518"/>
    </row>
    <row r="246" spans="1:14" s="23" customFormat="1" ht="27.75" customHeight="1">
      <c r="A246" s="514"/>
      <c r="B246" s="93"/>
      <c r="C246" s="95" t="s">
        <v>157</v>
      </c>
      <c r="D246" s="516"/>
      <c r="E246" s="516"/>
      <c r="F246" s="112" t="s">
        <v>25</v>
      </c>
      <c r="G246" s="116"/>
      <c r="H246" s="116"/>
      <c r="I246" s="103" t="str">
        <f>IF(G246&gt;0,H246/G246*100,"-")</f>
        <v>-</v>
      </c>
      <c r="J246" s="229"/>
      <c r="K246" s="113"/>
      <c r="L246" s="117"/>
      <c r="M246" s="103"/>
      <c r="N246" s="518"/>
    </row>
    <row r="247" spans="1:14" s="23" customFormat="1" ht="6" customHeight="1">
      <c r="A247" s="514"/>
      <c r="B247" s="93"/>
      <c r="C247" s="95"/>
      <c r="D247" s="92"/>
      <c r="E247" s="107"/>
      <c r="F247" s="112"/>
      <c r="G247" s="116"/>
      <c r="H247" s="116"/>
      <c r="I247" s="103"/>
      <c r="J247" s="229"/>
      <c r="K247" s="113"/>
      <c r="L247" s="117"/>
      <c r="M247" s="103"/>
      <c r="N247" s="518"/>
    </row>
    <row r="248" spans="1:14" s="23" customFormat="1" ht="3.75" customHeight="1">
      <c r="A248" s="515"/>
      <c r="B248" s="99"/>
      <c r="C248" s="100"/>
      <c r="D248" s="98"/>
      <c r="E248" s="129"/>
      <c r="F248" s="169"/>
      <c r="G248" s="131"/>
      <c r="H248" s="131"/>
      <c r="I248" s="133"/>
      <c r="J248" s="283"/>
      <c r="K248" s="134"/>
      <c r="L248" s="132"/>
      <c r="M248" s="133"/>
      <c r="N248" s="185"/>
    </row>
    <row r="249" spans="1:14" s="23" customFormat="1" ht="3.75" customHeight="1">
      <c r="A249" s="529" t="s">
        <v>43</v>
      </c>
      <c r="B249" s="90"/>
      <c r="C249" s="91"/>
      <c r="D249" s="89"/>
      <c r="E249" s="101"/>
      <c r="F249" s="90"/>
      <c r="G249" s="102"/>
      <c r="H249" s="102"/>
      <c r="I249" s="106"/>
      <c r="J249" s="281"/>
      <c r="K249" s="104"/>
      <c r="L249" s="105"/>
      <c r="M249" s="106"/>
      <c r="N249" s="525" t="s">
        <v>131</v>
      </c>
    </row>
    <row r="250" spans="1:14" s="23" customFormat="1" ht="10.5" customHeight="1">
      <c r="A250" s="530"/>
      <c r="B250" s="93" t="s">
        <v>32</v>
      </c>
      <c r="C250" s="94" t="s">
        <v>132</v>
      </c>
      <c r="D250" s="516" t="s">
        <v>63</v>
      </c>
      <c r="E250" s="516" t="s">
        <v>159</v>
      </c>
      <c r="F250" s="108" t="s">
        <v>33</v>
      </c>
      <c r="G250" s="109">
        <f>SUM(G251:G252)</f>
        <v>11130312</v>
      </c>
      <c r="H250" s="109">
        <f>SUM(H251:H252)</f>
        <v>2178662</v>
      </c>
      <c r="I250" s="111">
        <f>IF(G250&gt;0,H250/G250*100,"-")</f>
        <v>19.574132333397305</v>
      </c>
      <c r="J250" s="280">
        <f>SUM(J251:J252)</f>
        <v>2759000</v>
      </c>
      <c r="K250" s="109">
        <f>SUM(K251:K252)</f>
        <v>2602507</v>
      </c>
      <c r="L250" s="110">
        <f>SUM(L251:L252)</f>
        <v>2178662</v>
      </c>
      <c r="M250" s="111">
        <f>IF(K250&gt;0,L250/K250*100,"-")</f>
        <v>83.71397271938173</v>
      </c>
      <c r="N250" s="518"/>
    </row>
    <row r="251" spans="1:14" s="23" customFormat="1" ht="10.5" customHeight="1">
      <c r="A251" s="530"/>
      <c r="B251" s="93" t="s">
        <v>26</v>
      </c>
      <c r="C251" s="94" t="s">
        <v>133</v>
      </c>
      <c r="D251" s="516"/>
      <c r="E251" s="516"/>
      <c r="F251" s="112" t="s">
        <v>20</v>
      </c>
      <c r="G251" s="113">
        <v>11130312</v>
      </c>
      <c r="H251" s="113">
        <v>2178662</v>
      </c>
      <c r="I251" s="103">
        <f>IF(G251&gt;0,H251/G251*100,"-")</f>
        <v>19.574132333397305</v>
      </c>
      <c r="J251" s="190">
        <v>2759000</v>
      </c>
      <c r="K251" s="113">
        <v>2602507</v>
      </c>
      <c r="L251" s="114">
        <v>2178662</v>
      </c>
      <c r="M251" s="103">
        <f>IF(K251&gt;0,L251/K251*100,"-")</f>
        <v>83.71397271938173</v>
      </c>
      <c r="N251" s="518"/>
    </row>
    <row r="252" spans="1:14" s="23" customFormat="1" ht="10.5" customHeight="1">
      <c r="A252" s="530"/>
      <c r="B252" s="93"/>
      <c r="C252" s="95"/>
      <c r="D252" s="516"/>
      <c r="E252" s="516"/>
      <c r="F252" s="112" t="s">
        <v>25</v>
      </c>
      <c r="G252" s="113"/>
      <c r="H252" s="113"/>
      <c r="I252" s="103" t="str">
        <f>IF(G252&gt;0,H252/G252*100,"-")</f>
        <v>-</v>
      </c>
      <c r="J252" s="190"/>
      <c r="K252" s="113"/>
      <c r="L252" s="161"/>
      <c r="M252" s="103" t="str">
        <f>IF(K252&gt;0,L252/K252*100,"-")</f>
        <v>-</v>
      </c>
      <c r="N252" s="518"/>
    </row>
    <row r="253" spans="1:14" s="23" customFormat="1" ht="3.75" customHeight="1">
      <c r="A253" s="531"/>
      <c r="B253" s="99"/>
      <c r="C253" s="100"/>
      <c r="D253" s="98"/>
      <c r="E253" s="129"/>
      <c r="F253" s="130"/>
      <c r="G253" s="131"/>
      <c r="H253" s="131"/>
      <c r="I253" s="133"/>
      <c r="J253" s="283"/>
      <c r="K253" s="134"/>
      <c r="L253" s="135"/>
      <c r="M253" s="133"/>
      <c r="N253" s="185"/>
    </row>
    <row r="254" spans="1:14" s="23" customFormat="1" ht="3.75" customHeight="1">
      <c r="A254" s="513" t="s">
        <v>45</v>
      </c>
      <c r="B254" s="90"/>
      <c r="C254" s="91"/>
      <c r="D254" s="89"/>
      <c r="E254" s="101"/>
      <c r="F254" s="90"/>
      <c r="G254" s="102"/>
      <c r="H254" s="102"/>
      <c r="I254" s="106"/>
      <c r="J254" s="281"/>
      <c r="K254" s="104"/>
      <c r="L254" s="105"/>
      <c r="M254" s="106"/>
      <c r="N254" s="65"/>
    </row>
    <row r="255" spans="1:14" s="23" customFormat="1" ht="10.5" customHeight="1">
      <c r="A255" s="514"/>
      <c r="B255" s="93" t="s">
        <v>32</v>
      </c>
      <c r="C255" s="95" t="s">
        <v>222</v>
      </c>
      <c r="D255" s="516" t="s">
        <v>63</v>
      </c>
      <c r="E255" s="516" t="s">
        <v>163</v>
      </c>
      <c r="F255" s="108" t="s">
        <v>33</v>
      </c>
      <c r="G255" s="109">
        <f>SUM(G256:G257)</f>
        <v>1595150</v>
      </c>
      <c r="H255" s="109">
        <f>SUM(H256:H257)</f>
        <v>394939.88</v>
      </c>
      <c r="I255" s="111">
        <f>IF(G255&gt;0,H255/G255*100,"-")</f>
        <v>24.758792590038556</v>
      </c>
      <c r="J255" s="280">
        <f>SUM(J256:J257)</f>
        <v>400000</v>
      </c>
      <c r="K255" s="109">
        <f>SUM(K256:K257)</f>
        <v>395150</v>
      </c>
      <c r="L255" s="110">
        <f>SUM(L256:L257)</f>
        <v>394939.88</v>
      </c>
      <c r="M255" s="111">
        <f>IF(K255&gt;0,L255/K255*100,"-")</f>
        <v>99.9468252562318</v>
      </c>
      <c r="N255" s="518" t="s">
        <v>164</v>
      </c>
    </row>
    <row r="256" spans="1:14" s="23" customFormat="1" ht="10.5" customHeight="1">
      <c r="A256" s="514"/>
      <c r="B256" s="93"/>
      <c r="C256" s="95" t="s">
        <v>160</v>
      </c>
      <c r="D256" s="516"/>
      <c r="E256" s="516"/>
      <c r="F256" s="112" t="s">
        <v>20</v>
      </c>
      <c r="G256" s="116">
        <v>1595150</v>
      </c>
      <c r="H256" s="116">
        <v>394939.88</v>
      </c>
      <c r="I256" s="103">
        <f>IF(G256&gt;0,H256/G256*100,"-")</f>
        <v>24.758792590038556</v>
      </c>
      <c r="J256" s="229">
        <v>400000</v>
      </c>
      <c r="K256" s="113">
        <v>395150</v>
      </c>
      <c r="L256" s="117">
        <v>394939.88</v>
      </c>
      <c r="M256" s="103">
        <f>IF(K256&gt;0,L256/K256*100,"-")</f>
        <v>99.9468252562318</v>
      </c>
      <c r="N256" s="518"/>
    </row>
    <row r="257" spans="1:14" s="23" customFormat="1" ht="10.5" customHeight="1">
      <c r="A257" s="514"/>
      <c r="B257" s="93" t="s">
        <v>26</v>
      </c>
      <c r="C257" s="95" t="s">
        <v>161</v>
      </c>
      <c r="D257" s="516"/>
      <c r="E257" s="516"/>
      <c r="F257" s="112" t="s">
        <v>25</v>
      </c>
      <c r="G257" s="116"/>
      <c r="H257" s="116"/>
      <c r="I257" s="103" t="str">
        <f>IF(G257&gt;0,H257/G257*100,"-")</f>
        <v>-</v>
      </c>
      <c r="J257" s="229"/>
      <c r="K257" s="113"/>
      <c r="L257" s="117"/>
      <c r="M257" s="103" t="str">
        <f>IF(K257&gt;0,L257/K257*100,"-")</f>
        <v>-</v>
      </c>
      <c r="N257" s="518"/>
    </row>
    <row r="258" spans="1:14" s="23" customFormat="1" ht="10.5" customHeight="1">
      <c r="A258" s="514"/>
      <c r="B258" s="93"/>
      <c r="C258" s="95" t="s">
        <v>162</v>
      </c>
      <c r="D258" s="92"/>
      <c r="E258" s="107"/>
      <c r="F258" s="115"/>
      <c r="G258" s="116"/>
      <c r="H258" s="116"/>
      <c r="I258" s="103"/>
      <c r="J258" s="229"/>
      <c r="K258" s="113"/>
      <c r="L258" s="117"/>
      <c r="M258" s="103"/>
      <c r="N258" s="518"/>
    </row>
    <row r="259" spans="1:14" s="23" customFormat="1" ht="25.5" customHeight="1">
      <c r="A259" s="514"/>
      <c r="B259" s="93"/>
      <c r="C259" s="95"/>
      <c r="D259" s="92"/>
      <c r="E259" s="107"/>
      <c r="F259" s="115"/>
      <c r="G259" s="116"/>
      <c r="H259" s="116"/>
      <c r="I259" s="103"/>
      <c r="J259" s="229"/>
      <c r="K259" s="113"/>
      <c r="L259" s="117"/>
      <c r="M259" s="103"/>
      <c r="N259" s="518"/>
    </row>
    <row r="260" spans="1:14" s="23" customFormat="1" ht="10.5" customHeight="1">
      <c r="A260" s="515"/>
      <c r="B260" s="99"/>
      <c r="C260" s="100" t="s">
        <v>128</v>
      </c>
      <c r="D260" s="98"/>
      <c r="E260" s="129"/>
      <c r="F260" s="28"/>
      <c r="G260" s="30"/>
      <c r="H260" s="30"/>
      <c r="I260" s="32"/>
      <c r="J260" s="285"/>
      <c r="K260" s="33"/>
      <c r="L260" s="31"/>
      <c r="M260" s="32"/>
      <c r="N260" s="64"/>
    </row>
    <row r="261" spans="1:15" s="23" customFormat="1" ht="3.75" customHeight="1">
      <c r="A261" s="513" t="s">
        <v>46</v>
      </c>
      <c r="B261" s="90"/>
      <c r="C261" s="91"/>
      <c r="D261" s="89"/>
      <c r="E261" s="101"/>
      <c r="F261" s="228"/>
      <c r="G261" s="102"/>
      <c r="H261" s="102"/>
      <c r="I261" s="106"/>
      <c r="J261" s="281"/>
      <c r="K261" s="104"/>
      <c r="L261" s="105"/>
      <c r="M261" s="106"/>
      <c r="N261" s="303"/>
      <c r="O261" s="60"/>
    </row>
    <row r="262" spans="1:14" s="23" customFormat="1" ht="10.5" customHeight="1">
      <c r="A262" s="514"/>
      <c r="B262" s="93" t="s">
        <v>32</v>
      </c>
      <c r="C262" s="95" t="s">
        <v>165</v>
      </c>
      <c r="D262" s="516" t="s">
        <v>63</v>
      </c>
      <c r="E262" s="107"/>
      <c r="F262" s="108" t="s">
        <v>33</v>
      </c>
      <c r="G262" s="109">
        <f>SUM(G263:G264)</f>
        <v>80612680</v>
      </c>
      <c r="H262" s="109">
        <f>SUM(H263:H264)</f>
        <v>20634767</v>
      </c>
      <c r="I262" s="111">
        <f>IF(G262&gt;0,H262/G262*100,"-")</f>
        <v>25.597420902021867</v>
      </c>
      <c r="J262" s="280">
        <f>SUM(J263:J264)</f>
        <v>20348196</v>
      </c>
      <c r="K262" s="109">
        <f>SUM(K263:K264)</f>
        <v>20768092</v>
      </c>
      <c r="L262" s="110">
        <f>SUM(L263:L264)</f>
        <v>20634767</v>
      </c>
      <c r="M262" s="111">
        <f>IF(K262&gt;0,L262/K262*100,"-")</f>
        <v>99.3580296158164</v>
      </c>
      <c r="N262" s="518" t="s">
        <v>134</v>
      </c>
    </row>
    <row r="263" spans="1:14" s="23" customFormat="1" ht="10.5" customHeight="1">
      <c r="A263" s="514"/>
      <c r="B263" s="93" t="s">
        <v>26</v>
      </c>
      <c r="C263" s="95" t="s">
        <v>166</v>
      </c>
      <c r="D263" s="516"/>
      <c r="E263" s="107"/>
      <c r="F263" s="115" t="s">
        <v>20</v>
      </c>
      <c r="G263" s="113">
        <f>G267+G271+G275+G279+G283+G287+G291</f>
        <v>80612680</v>
      </c>
      <c r="H263" s="113">
        <f>H267+H271+H275+H279+H283+H287+H291</f>
        <v>20634767</v>
      </c>
      <c r="I263" s="103">
        <f>IF(G263&gt;0,H263/G263*100,"-")</f>
        <v>25.597420902021867</v>
      </c>
      <c r="J263" s="190">
        <f aca="true" t="shared" si="16" ref="J263:L264">J267+J271+J275+J279+J283+J287+J291</f>
        <v>20348196</v>
      </c>
      <c r="K263" s="113">
        <f t="shared" si="16"/>
        <v>20768092</v>
      </c>
      <c r="L263" s="114">
        <f t="shared" si="16"/>
        <v>20634767</v>
      </c>
      <c r="M263" s="103">
        <f>IF(K263&gt;0,L263/K263*100,"-")</f>
        <v>99.3580296158164</v>
      </c>
      <c r="N263" s="518"/>
    </row>
    <row r="264" spans="1:14" s="23" customFormat="1" ht="10.5" customHeight="1">
      <c r="A264" s="514"/>
      <c r="B264" s="93"/>
      <c r="C264" s="172" t="s">
        <v>167</v>
      </c>
      <c r="D264" s="516"/>
      <c r="E264" s="107"/>
      <c r="F264" s="112" t="s">
        <v>25</v>
      </c>
      <c r="G264" s="113">
        <f>G268+G272+G276+G280+G284+G288+G292</f>
        <v>0</v>
      </c>
      <c r="H264" s="113">
        <f>H268+H272+H276+H280+H284+H288+H292</f>
        <v>0</v>
      </c>
      <c r="I264" s="111" t="str">
        <f>IF(G264&gt;0,H264/G264*100,"-")</f>
        <v>-</v>
      </c>
      <c r="J264" s="190">
        <f t="shared" si="16"/>
        <v>0</v>
      </c>
      <c r="K264" s="113">
        <f t="shared" si="16"/>
        <v>0</v>
      </c>
      <c r="L264" s="114">
        <f t="shared" si="16"/>
        <v>0</v>
      </c>
      <c r="M264" s="103" t="str">
        <f>IF(K264&gt;0,L264/K264*100,"-")</f>
        <v>-</v>
      </c>
      <c r="N264" s="518"/>
    </row>
    <row r="265" spans="1:14" s="23" customFormat="1" ht="10.5" customHeight="1">
      <c r="A265" s="514"/>
      <c r="B265" s="225"/>
      <c r="C265" s="95"/>
      <c r="D265" s="202"/>
      <c r="E265" s="107"/>
      <c r="F265" s="108"/>
      <c r="G265" s="109"/>
      <c r="H265" s="109"/>
      <c r="I265" s="111"/>
      <c r="J265" s="280"/>
      <c r="K265" s="109"/>
      <c r="L265" s="110"/>
      <c r="M265" s="111"/>
      <c r="N265" s="518"/>
    </row>
    <row r="266" spans="1:14" s="23" customFormat="1" ht="10.5" customHeight="1">
      <c r="A266" s="514"/>
      <c r="B266" s="225"/>
      <c r="C266" s="95"/>
      <c r="D266" s="202"/>
      <c r="E266" s="516" t="s">
        <v>168</v>
      </c>
      <c r="F266" s="115"/>
      <c r="G266" s="116">
        <f>SUM(G267:G268)</f>
        <v>9019800</v>
      </c>
      <c r="H266" s="116">
        <f>SUM(H267:H268)</f>
        <v>2301000</v>
      </c>
      <c r="I266" s="103">
        <f>IF(G266&gt;0,H266/G266*100,"-")</f>
        <v>25.5105434710304</v>
      </c>
      <c r="J266" s="229">
        <f>SUM(J267:J268)</f>
        <v>2239600</v>
      </c>
      <c r="K266" s="116">
        <f>SUM(K267:K268)</f>
        <v>2301000</v>
      </c>
      <c r="L266" s="117">
        <f>SUM(L267:L268)</f>
        <v>2301000</v>
      </c>
      <c r="M266" s="103">
        <f>IF(K266&gt;0,L266/K266*100,"-")</f>
        <v>100</v>
      </c>
      <c r="N266" s="518"/>
    </row>
    <row r="267" spans="1:14" s="23" customFormat="1" ht="10.5" customHeight="1">
      <c r="A267" s="514"/>
      <c r="B267" s="93"/>
      <c r="C267" s="172"/>
      <c r="D267" s="202"/>
      <c r="E267" s="516"/>
      <c r="F267" s="126" t="s">
        <v>20</v>
      </c>
      <c r="G267" s="124">
        <v>9019800</v>
      </c>
      <c r="H267" s="121">
        <v>2301000</v>
      </c>
      <c r="I267" s="123">
        <f>H267/G267*100</f>
        <v>25.5105434710304</v>
      </c>
      <c r="J267" s="230">
        <v>2239600</v>
      </c>
      <c r="K267" s="124">
        <v>2301000</v>
      </c>
      <c r="L267" s="122">
        <v>2301000</v>
      </c>
      <c r="M267" s="123">
        <f>IF(K267&gt;0,L267/K267*100,"-")</f>
        <v>100</v>
      </c>
      <c r="N267" s="518"/>
    </row>
    <row r="268" spans="1:14" s="23" customFormat="1" ht="10.5" customHeight="1">
      <c r="A268" s="514"/>
      <c r="B268" s="93"/>
      <c r="C268" s="172"/>
      <c r="D268" s="202"/>
      <c r="E268" s="516"/>
      <c r="F268" s="126" t="s">
        <v>25</v>
      </c>
      <c r="G268" s="124"/>
      <c r="H268" s="124"/>
      <c r="I268" s="123" t="str">
        <f>IF(G268&gt;0,H268/G268*100,"-")</f>
        <v>-</v>
      </c>
      <c r="J268" s="230"/>
      <c r="K268" s="124"/>
      <c r="L268" s="128"/>
      <c r="M268" s="123" t="str">
        <f>IF(K268&gt;0,L268/K268*100,"-")</f>
        <v>-</v>
      </c>
      <c r="N268" s="518"/>
    </row>
    <row r="269" spans="1:14" s="23" customFormat="1" ht="10.5" customHeight="1">
      <c r="A269" s="514"/>
      <c r="B269" s="93"/>
      <c r="C269" s="172"/>
      <c r="D269" s="202"/>
      <c r="E269" s="107"/>
      <c r="F269" s="112"/>
      <c r="G269" s="113"/>
      <c r="H269" s="113"/>
      <c r="I269" s="103"/>
      <c r="J269" s="190"/>
      <c r="K269" s="113"/>
      <c r="L269" s="114"/>
      <c r="M269" s="103"/>
      <c r="N269" s="518"/>
    </row>
    <row r="270" spans="1:14" s="23" customFormat="1" ht="10.5" customHeight="1">
      <c r="A270" s="514"/>
      <c r="B270" s="93"/>
      <c r="C270" s="172"/>
      <c r="D270" s="202"/>
      <c r="E270" s="516" t="s">
        <v>169</v>
      </c>
      <c r="F270" s="115"/>
      <c r="G270" s="229">
        <f>SUM(G271:G272)</f>
        <v>15284432</v>
      </c>
      <c r="H270" s="116">
        <f>SUM(H271:H272)</f>
        <v>4139483</v>
      </c>
      <c r="I270" s="103">
        <f>IF(G270&gt;0,H270/G270*100,"-")</f>
        <v>27.08300184135073</v>
      </c>
      <c r="J270" s="229">
        <f>SUM(J271:J272)</f>
        <v>4114983</v>
      </c>
      <c r="K270" s="116">
        <f>SUM(K271:K272)</f>
        <v>4139483</v>
      </c>
      <c r="L270" s="117">
        <f>SUM(L271:L272)</f>
        <v>4139483</v>
      </c>
      <c r="M270" s="103">
        <f>IF(K270&gt;0,L270/K270*100,"-")</f>
        <v>100</v>
      </c>
      <c r="N270" s="518"/>
    </row>
    <row r="271" spans="1:14" s="23" customFormat="1" ht="10.5" customHeight="1">
      <c r="A271" s="514"/>
      <c r="B271" s="93"/>
      <c r="C271" s="172"/>
      <c r="D271" s="202"/>
      <c r="E271" s="516"/>
      <c r="F271" s="126" t="s">
        <v>20</v>
      </c>
      <c r="G271" s="230">
        <v>15284432</v>
      </c>
      <c r="H271" s="121">
        <v>4139483</v>
      </c>
      <c r="I271" s="123">
        <f>H271/G271*100</f>
        <v>27.08300184135073</v>
      </c>
      <c r="J271" s="230">
        <v>4114983</v>
      </c>
      <c r="K271" s="124">
        <v>4139483</v>
      </c>
      <c r="L271" s="122">
        <v>4139483</v>
      </c>
      <c r="M271" s="123">
        <f>IF(K271&gt;0,L271/K271*100,"-")</f>
        <v>100</v>
      </c>
      <c r="N271" s="518"/>
    </row>
    <row r="272" spans="1:14" s="23" customFormat="1" ht="10.5" customHeight="1">
      <c r="A272" s="514"/>
      <c r="B272" s="93"/>
      <c r="C272" s="172"/>
      <c r="D272" s="202"/>
      <c r="E272" s="516"/>
      <c r="F272" s="126" t="s">
        <v>25</v>
      </c>
      <c r="G272" s="230"/>
      <c r="H272" s="124"/>
      <c r="I272" s="123" t="str">
        <f>IF(G272&gt;0,H272/G272*100,"-")</f>
        <v>-</v>
      </c>
      <c r="J272" s="230"/>
      <c r="K272" s="124"/>
      <c r="L272" s="128"/>
      <c r="M272" s="123" t="str">
        <f>IF(K272&gt;0,L272/K272*100,"-")</f>
        <v>-</v>
      </c>
      <c r="N272" s="518"/>
    </row>
    <row r="273" spans="1:14" s="23" customFormat="1" ht="10.5" customHeight="1">
      <c r="A273" s="514"/>
      <c r="B273" s="93"/>
      <c r="C273" s="172"/>
      <c r="D273" s="202"/>
      <c r="E273" s="107"/>
      <c r="F273" s="112"/>
      <c r="G273" s="190"/>
      <c r="H273" s="113"/>
      <c r="I273" s="103"/>
      <c r="J273" s="190"/>
      <c r="K273" s="113"/>
      <c r="L273" s="114"/>
      <c r="M273" s="103"/>
      <c r="N273" s="518"/>
    </row>
    <row r="274" spans="1:14" s="23" customFormat="1" ht="10.5" customHeight="1">
      <c r="A274" s="514"/>
      <c r="B274" s="93"/>
      <c r="C274" s="172"/>
      <c r="D274" s="202"/>
      <c r="E274" s="516" t="s">
        <v>170</v>
      </c>
      <c r="F274" s="115"/>
      <c r="G274" s="229">
        <f>SUM(G275:G276)</f>
        <v>3948200</v>
      </c>
      <c r="H274" s="116">
        <f>SUM(H275:H276)</f>
        <v>1014800</v>
      </c>
      <c r="I274" s="103">
        <f>IF(G274&gt;0,H274/G274*100,"-")</f>
        <v>25.702851932526215</v>
      </c>
      <c r="J274" s="229">
        <f>SUM(J275:J276)</f>
        <v>977800</v>
      </c>
      <c r="K274" s="116">
        <f>SUM(K275:K276)</f>
        <v>1014800</v>
      </c>
      <c r="L274" s="117">
        <f>SUM(L275:L276)</f>
        <v>1014800</v>
      </c>
      <c r="M274" s="103">
        <f>IF(K274&gt;0,L274/K274*100,"-")</f>
        <v>100</v>
      </c>
      <c r="N274" s="518"/>
    </row>
    <row r="275" spans="1:14" s="23" customFormat="1" ht="10.5" customHeight="1">
      <c r="A275" s="514"/>
      <c r="B275" s="93"/>
      <c r="C275" s="172"/>
      <c r="D275" s="202"/>
      <c r="E275" s="516"/>
      <c r="F275" s="126" t="s">
        <v>20</v>
      </c>
      <c r="G275" s="230">
        <v>3948200</v>
      </c>
      <c r="H275" s="121">
        <v>1014800</v>
      </c>
      <c r="I275" s="123">
        <f>H275/G275*100</f>
        <v>25.702851932526215</v>
      </c>
      <c r="J275" s="230">
        <v>977800</v>
      </c>
      <c r="K275" s="124">
        <v>1014800</v>
      </c>
      <c r="L275" s="122">
        <v>1014800</v>
      </c>
      <c r="M275" s="123">
        <f>IF(K275&gt;0,L275/K275*100,"-")</f>
        <v>100</v>
      </c>
      <c r="N275" s="518"/>
    </row>
    <row r="276" spans="1:14" s="23" customFormat="1" ht="10.5" customHeight="1">
      <c r="A276" s="514"/>
      <c r="B276" s="93"/>
      <c r="C276" s="172"/>
      <c r="D276" s="202"/>
      <c r="E276" s="516"/>
      <c r="F276" s="126" t="s">
        <v>25</v>
      </c>
      <c r="G276" s="230"/>
      <c r="H276" s="124"/>
      <c r="I276" s="123" t="str">
        <f>IF(G276&gt;0,H276/G276*100,"-")</f>
        <v>-</v>
      </c>
      <c r="J276" s="230"/>
      <c r="K276" s="124"/>
      <c r="L276" s="128"/>
      <c r="M276" s="123" t="str">
        <f>IF(K276&gt;0,L276/K276*100,"-")</f>
        <v>-</v>
      </c>
      <c r="N276" s="518"/>
    </row>
    <row r="277" spans="1:14" s="23" customFormat="1" ht="10.5" customHeight="1">
      <c r="A277" s="514"/>
      <c r="B277" s="93"/>
      <c r="C277" s="172"/>
      <c r="D277" s="202"/>
      <c r="E277" s="107"/>
      <c r="F277" s="112"/>
      <c r="G277" s="190"/>
      <c r="H277" s="113"/>
      <c r="I277" s="103"/>
      <c r="J277" s="190"/>
      <c r="K277" s="113"/>
      <c r="L277" s="114"/>
      <c r="M277" s="103"/>
      <c r="N277" s="518"/>
    </row>
    <row r="278" spans="1:14" s="23" customFormat="1" ht="10.5" customHeight="1">
      <c r="A278" s="514"/>
      <c r="B278" s="93"/>
      <c r="C278" s="172"/>
      <c r="D278" s="202"/>
      <c r="E278" s="516" t="s">
        <v>62</v>
      </c>
      <c r="F278" s="115"/>
      <c r="G278" s="229">
        <f>SUM(G279:G280)</f>
        <v>16740100</v>
      </c>
      <c r="H278" s="116">
        <f>SUM(H279:H280)</f>
        <v>4300900</v>
      </c>
      <c r="I278" s="103">
        <f>IF(G278&gt;0,H278/G278*100,"-")</f>
        <v>25.692200166068304</v>
      </c>
      <c r="J278" s="229">
        <f>SUM(J279:J280)</f>
        <v>4146400</v>
      </c>
      <c r="K278" s="116">
        <f>SUM(K279:K280)</f>
        <v>4300900</v>
      </c>
      <c r="L278" s="117">
        <f>SUM(L279:L280)</f>
        <v>4300900</v>
      </c>
      <c r="M278" s="103">
        <f>IF(K278&gt;0,L278/K278*100,"-")</f>
        <v>100</v>
      </c>
      <c r="N278" s="518"/>
    </row>
    <row r="279" spans="1:14" s="23" customFormat="1" ht="10.5" customHeight="1">
      <c r="A279" s="514"/>
      <c r="B279" s="93"/>
      <c r="C279" s="172"/>
      <c r="D279" s="202"/>
      <c r="E279" s="516"/>
      <c r="F279" s="126" t="s">
        <v>20</v>
      </c>
      <c r="G279" s="230">
        <v>16740100</v>
      </c>
      <c r="H279" s="121">
        <v>4300900</v>
      </c>
      <c r="I279" s="123">
        <f>H279/G279*100</f>
        <v>25.692200166068304</v>
      </c>
      <c r="J279" s="230">
        <v>4146400</v>
      </c>
      <c r="K279" s="124">
        <v>4300900</v>
      </c>
      <c r="L279" s="122">
        <v>4300900</v>
      </c>
      <c r="M279" s="123">
        <f>IF(K279&gt;0,L279/K279*100,"-")</f>
        <v>100</v>
      </c>
      <c r="N279" s="518"/>
    </row>
    <row r="280" spans="1:14" s="23" customFormat="1" ht="10.5" customHeight="1">
      <c r="A280" s="514"/>
      <c r="B280" s="93"/>
      <c r="C280" s="226"/>
      <c r="D280" s="202"/>
      <c r="E280" s="516"/>
      <c r="F280" s="126" t="s">
        <v>25</v>
      </c>
      <c r="G280" s="230"/>
      <c r="H280" s="124"/>
      <c r="I280" s="123" t="str">
        <f>IF(G280&gt;0,H280/G280*100,"-")</f>
        <v>-</v>
      </c>
      <c r="J280" s="230"/>
      <c r="K280" s="124"/>
      <c r="L280" s="128"/>
      <c r="M280" s="123" t="str">
        <f>IF(K280&gt;0,L280/K280*100,"-")</f>
        <v>-</v>
      </c>
      <c r="N280" s="518"/>
    </row>
    <row r="281" spans="1:14" s="23" customFormat="1" ht="10.5" customHeight="1">
      <c r="A281" s="514"/>
      <c r="B281" s="93"/>
      <c r="C281" s="226"/>
      <c r="D281" s="202"/>
      <c r="E281" s="107"/>
      <c r="F281" s="112"/>
      <c r="G281" s="190"/>
      <c r="H281" s="113"/>
      <c r="I281" s="103"/>
      <c r="J281" s="190"/>
      <c r="K281" s="113"/>
      <c r="L281" s="114"/>
      <c r="M281" s="103"/>
      <c r="N281" s="518"/>
    </row>
    <row r="282" spans="1:14" s="23" customFormat="1" ht="10.5" customHeight="1">
      <c r="A282" s="514"/>
      <c r="B282" s="93"/>
      <c r="C282" s="226"/>
      <c r="D282" s="202"/>
      <c r="E282" s="516" t="s">
        <v>171</v>
      </c>
      <c r="F282" s="115"/>
      <c r="G282" s="229">
        <f>SUM(G283:G284)</f>
        <v>7227000</v>
      </c>
      <c r="H282" s="116">
        <f>SUM(H283:H284)</f>
        <v>1827000</v>
      </c>
      <c r="I282" s="103">
        <f>IF(G282&gt;0,H282/G282*100,"-")</f>
        <v>25.280199252801992</v>
      </c>
      <c r="J282" s="229">
        <f>SUM(J283:J284)</f>
        <v>1800000</v>
      </c>
      <c r="K282" s="116">
        <f>SUM(K283:K284)</f>
        <v>1827000</v>
      </c>
      <c r="L282" s="117">
        <f>SUM(L283:L284)</f>
        <v>1827000</v>
      </c>
      <c r="M282" s="103">
        <f>IF(K282&gt;0,L282/K282*100,"-")</f>
        <v>100</v>
      </c>
      <c r="N282" s="518"/>
    </row>
    <row r="283" spans="1:14" s="23" customFormat="1" ht="10.5" customHeight="1">
      <c r="A283" s="514"/>
      <c r="B283" s="93"/>
      <c r="C283" s="172"/>
      <c r="D283" s="202"/>
      <c r="E283" s="516"/>
      <c r="F283" s="126" t="s">
        <v>20</v>
      </c>
      <c r="G283" s="230">
        <v>7227000</v>
      </c>
      <c r="H283" s="121">
        <v>1827000</v>
      </c>
      <c r="I283" s="123">
        <f>H283/G283*100</f>
        <v>25.280199252801992</v>
      </c>
      <c r="J283" s="230">
        <v>1800000</v>
      </c>
      <c r="K283" s="124">
        <v>1827000</v>
      </c>
      <c r="L283" s="122">
        <v>1827000</v>
      </c>
      <c r="M283" s="123">
        <f>IF(K283&gt;0,L283/K283*100,"-")</f>
        <v>100</v>
      </c>
      <c r="N283" s="518"/>
    </row>
    <row r="284" spans="1:14" s="23" customFormat="1" ht="10.5" customHeight="1">
      <c r="A284" s="514"/>
      <c r="B284" s="93"/>
      <c r="C284" s="172"/>
      <c r="D284" s="202"/>
      <c r="E284" s="516"/>
      <c r="F284" s="126" t="s">
        <v>25</v>
      </c>
      <c r="G284" s="230"/>
      <c r="H284" s="124"/>
      <c r="I284" s="123" t="str">
        <f>IF(G284&gt;0,H284/G284*100,"-")</f>
        <v>-</v>
      </c>
      <c r="J284" s="230"/>
      <c r="K284" s="124"/>
      <c r="L284" s="128"/>
      <c r="M284" s="123" t="str">
        <f>IF(K284&gt;0,L284/K284*100,"-")</f>
        <v>-</v>
      </c>
      <c r="N284" s="518"/>
    </row>
    <row r="285" spans="1:14" s="23" customFormat="1" ht="10.5" customHeight="1">
      <c r="A285" s="514"/>
      <c r="B285" s="93"/>
      <c r="C285" s="226"/>
      <c r="D285" s="202"/>
      <c r="E285" s="107"/>
      <c r="F285" s="112"/>
      <c r="G285" s="190"/>
      <c r="H285" s="113"/>
      <c r="I285" s="103"/>
      <c r="J285" s="190"/>
      <c r="K285" s="113"/>
      <c r="L285" s="114"/>
      <c r="M285" s="103"/>
      <c r="N285" s="518"/>
    </row>
    <row r="286" spans="1:14" s="23" customFormat="1" ht="10.5" customHeight="1">
      <c r="A286" s="514"/>
      <c r="B286" s="93"/>
      <c r="C286" s="226"/>
      <c r="D286" s="202"/>
      <c r="E286" s="516" t="s">
        <v>172</v>
      </c>
      <c r="F286" s="115"/>
      <c r="G286" s="229">
        <f>SUM(G287:G288)</f>
        <v>17043092</v>
      </c>
      <c r="H286" s="116">
        <f>SUM(H287:H288)</f>
        <v>4303895</v>
      </c>
      <c r="I286" s="103">
        <f>IF(G286&gt;0,H286/G286*100,"-")</f>
        <v>25.253017468895898</v>
      </c>
      <c r="J286" s="229">
        <f>SUM(J287:J288)</f>
        <v>4246399</v>
      </c>
      <c r="K286" s="116">
        <f>SUM(K287:K288)</f>
        <v>4303895</v>
      </c>
      <c r="L286" s="117">
        <f>SUM(L287:L288)</f>
        <v>4303895</v>
      </c>
      <c r="M286" s="103">
        <f>IF(K286&gt;0,L286/K286*100,"-")</f>
        <v>100</v>
      </c>
      <c r="N286" s="518"/>
    </row>
    <row r="287" spans="1:14" s="23" customFormat="1" ht="10.5" customHeight="1">
      <c r="A287" s="514"/>
      <c r="B287" s="93"/>
      <c r="C287" s="172"/>
      <c r="D287" s="202"/>
      <c r="E287" s="516"/>
      <c r="F287" s="126" t="s">
        <v>20</v>
      </c>
      <c r="G287" s="230">
        <v>17043092</v>
      </c>
      <c r="H287" s="121">
        <v>4303895</v>
      </c>
      <c r="I287" s="123">
        <f>H287/G287*100</f>
        <v>25.253017468895898</v>
      </c>
      <c r="J287" s="230">
        <v>4246399</v>
      </c>
      <c r="K287" s="124">
        <v>4303895</v>
      </c>
      <c r="L287" s="122">
        <v>4303895</v>
      </c>
      <c r="M287" s="123">
        <f>IF(K287&gt;0,L287/K287*100,"-")</f>
        <v>100</v>
      </c>
      <c r="N287" s="518"/>
    </row>
    <row r="288" spans="1:14" s="23" customFormat="1" ht="10.5" customHeight="1">
      <c r="A288" s="514"/>
      <c r="B288" s="93"/>
      <c r="C288" s="172"/>
      <c r="D288" s="202"/>
      <c r="E288" s="516"/>
      <c r="F288" s="126" t="s">
        <v>25</v>
      </c>
      <c r="G288" s="230"/>
      <c r="H288" s="124"/>
      <c r="I288" s="123" t="str">
        <f>IF(G288&gt;0,H288/G288*100,"-")</f>
        <v>-</v>
      </c>
      <c r="J288" s="230"/>
      <c r="K288" s="124"/>
      <c r="L288" s="128"/>
      <c r="M288" s="123" t="str">
        <f>IF(K288&gt;0,L288/K288*100,"-")</f>
        <v>-</v>
      </c>
      <c r="N288" s="518"/>
    </row>
    <row r="289" spans="1:14" s="23" customFormat="1" ht="10.5" customHeight="1">
      <c r="A289" s="514"/>
      <c r="B289" s="93"/>
      <c r="C289" s="226"/>
      <c r="D289" s="202"/>
      <c r="E289" s="107"/>
      <c r="F289" s="112"/>
      <c r="G289" s="190"/>
      <c r="H289" s="113"/>
      <c r="I289" s="103"/>
      <c r="J289" s="190"/>
      <c r="K289" s="113"/>
      <c r="L289" s="114"/>
      <c r="M289" s="103"/>
      <c r="N289" s="518"/>
    </row>
    <row r="290" spans="1:14" s="23" customFormat="1" ht="10.5" customHeight="1">
      <c r="A290" s="514"/>
      <c r="B290" s="93"/>
      <c r="C290" s="226"/>
      <c r="D290" s="202"/>
      <c r="E290" s="516" t="s">
        <v>173</v>
      </c>
      <c r="F290" s="115"/>
      <c r="G290" s="229">
        <f>SUM(G291:G292)</f>
        <v>11350056</v>
      </c>
      <c r="H290" s="116">
        <f>SUM(H291:H292)</f>
        <v>2747689</v>
      </c>
      <c r="I290" s="103">
        <f>IF(G290&gt;0,H290/G290*100,"-")</f>
        <v>24.208594213103442</v>
      </c>
      <c r="J290" s="229">
        <f>SUM(J291:J292)</f>
        <v>2823014</v>
      </c>
      <c r="K290" s="116">
        <f>SUM(K291:K292)</f>
        <v>2881014</v>
      </c>
      <c r="L290" s="117">
        <f>SUM(L291:L292)</f>
        <v>2747689</v>
      </c>
      <c r="M290" s="103">
        <f>IF(K290&gt;0,L290/K290*100,"-")</f>
        <v>95.37228906211493</v>
      </c>
      <c r="N290" s="518"/>
    </row>
    <row r="291" spans="1:14" s="23" customFormat="1" ht="10.5" customHeight="1">
      <c r="A291" s="514"/>
      <c r="B291" s="93"/>
      <c r="C291" s="172"/>
      <c r="D291" s="202"/>
      <c r="E291" s="516"/>
      <c r="F291" s="126" t="s">
        <v>20</v>
      </c>
      <c r="G291" s="230">
        <v>11350056</v>
      </c>
      <c r="H291" s="121">
        <v>2747689</v>
      </c>
      <c r="I291" s="123">
        <f>H291/G291*100</f>
        <v>24.208594213103442</v>
      </c>
      <c r="J291" s="230">
        <v>2823014</v>
      </c>
      <c r="K291" s="124">
        <v>2881014</v>
      </c>
      <c r="L291" s="122">
        <v>2747689</v>
      </c>
      <c r="M291" s="123">
        <f>IF(K291&gt;0,L291/K291*100,"-")</f>
        <v>95.37228906211493</v>
      </c>
      <c r="N291" s="518"/>
    </row>
    <row r="292" spans="1:14" s="23" customFormat="1" ht="10.5" customHeight="1">
      <c r="A292" s="514"/>
      <c r="B292" s="93"/>
      <c r="C292" s="172"/>
      <c r="D292" s="202"/>
      <c r="E292" s="516"/>
      <c r="F292" s="126" t="s">
        <v>25</v>
      </c>
      <c r="G292" s="124"/>
      <c r="H292" s="124"/>
      <c r="I292" s="123" t="str">
        <f>IF(G292&gt;0,H292/G292*100,"-")</f>
        <v>-</v>
      </c>
      <c r="J292" s="230"/>
      <c r="K292" s="124"/>
      <c r="L292" s="128"/>
      <c r="M292" s="123" t="str">
        <f>IF(K292&gt;0,L292/K292*100,"-")</f>
        <v>-</v>
      </c>
      <c r="N292" s="518"/>
    </row>
    <row r="293" spans="1:14" s="23" customFormat="1" ht="3.75" customHeight="1">
      <c r="A293" s="515"/>
      <c r="B293" s="99"/>
      <c r="C293" s="100"/>
      <c r="D293" s="98"/>
      <c r="E293" s="129"/>
      <c r="F293" s="99"/>
      <c r="G293" s="131"/>
      <c r="H293" s="131"/>
      <c r="I293" s="133"/>
      <c r="J293" s="283"/>
      <c r="K293" s="131"/>
      <c r="L293" s="132"/>
      <c r="M293" s="133"/>
      <c r="N293" s="185"/>
    </row>
    <row r="294" spans="1:14" s="23" customFormat="1" ht="3.75" customHeight="1">
      <c r="A294" s="37"/>
      <c r="B294" s="53"/>
      <c r="C294" s="54"/>
      <c r="D294" s="37"/>
      <c r="E294" s="37"/>
      <c r="F294" s="53"/>
      <c r="G294" s="55"/>
      <c r="H294" s="55"/>
      <c r="I294" s="41"/>
      <c r="J294" s="55"/>
      <c r="K294" s="39"/>
      <c r="L294" s="56"/>
      <c r="M294" s="41"/>
      <c r="N294" s="57"/>
    </row>
    <row r="295" spans="1:14" ht="10.5" customHeight="1">
      <c r="A295" s="67" t="s">
        <v>46</v>
      </c>
      <c r="B295" s="523" t="s">
        <v>54</v>
      </c>
      <c r="C295" s="524"/>
      <c r="D295" s="68"/>
      <c r="E295" s="69"/>
      <c r="F295" s="70"/>
      <c r="G295" s="71">
        <f>SUM(G296:G297)</f>
        <v>714600</v>
      </c>
      <c r="H295" s="71">
        <f>SUM(H296:H297)</f>
        <v>177934.25</v>
      </c>
      <c r="I295" s="72">
        <f>IF(G295&gt;0,H295/G295*100,"-")</f>
        <v>24.899839070808845</v>
      </c>
      <c r="J295" s="142">
        <f>SUM(J296:J297)</f>
        <v>162000</v>
      </c>
      <c r="K295" s="71">
        <f>SUM(K296:K297)</f>
        <v>214000</v>
      </c>
      <c r="L295" s="73">
        <f>SUM(L296:L297)</f>
        <v>177934.25</v>
      </c>
      <c r="M295" s="72">
        <f>IF(K295&gt;0,L295/K295*100,"-")</f>
        <v>83.14684579439252</v>
      </c>
      <c r="N295" s="149"/>
    </row>
    <row r="296" spans="1:14" ht="10.5" customHeight="1">
      <c r="A296" s="70"/>
      <c r="B296" s="79"/>
      <c r="C296" s="80"/>
      <c r="D296" s="68"/>
      <c r="E296" s="69"/>
      <c r="F296" s="75" t="s">
        <v>20</v>
      </c>
      <c r="G296" s="76">
        <f>SUM(G306,G301)</f>
        <v>714600</v>
      </c>
      <c r="H296" s="76">
        <f>SUM(H306,H301)</f>
        <v>177934.25</v>
      </c>
      <c r="I296" s="78">
        <f>IF(G296&gt;0,H296/G296*100,"-")</f>
        <v>24.899839070808845</v>
      </c>
      <c r="J296" s="148">
        <f aca="true" t="shared" si="17" ref="J296:L297">SUM(J306,J301)</f>
        <v>162000</v>
      </c>
      <c r="K296" s="76">
        <f t="shared" si="17"/>
        <v>214000</v>
      </c>
      <c r="L296" s="77">
        <f t="shared" si="17"/>
        <v>177934.25</v>
      </c>
      <c r="M296" s="78">
        <f>IF(K296&gt;0,L296/K296*100,"-")</f>
        <v>83.14684579439252</v>
      </c>
      <c r="N296" s="149"/>
    </row>
    <row r="297" spans="1:14" ht="10.5" customHeight="1">
      <c r="A297" s="70"/>
      <c r="B297" s="79"/>
      <c r="C297" s="80"/>
      <c r="D297" s="68"/>
      <c r="E297" s="69"/>
      <c r="F297" s="75" t="s">
        <v>25</v>
      </c>
      <c r="G297" s="76">
        <f>SUM(G307,G302)</f>
        <v>0</v>
      </c>
      <c r="H297" s="76">
        <f>SUM(H307,H302)</f>
        <v>0</v>
      </c>
      <c r="I297" s="72" t="str">
        <f>IF(G297&gt;0,H297/G297*100,"-")</f>
        <v>-</v>
      </c>
      <c r="J297" s="148">
        <f t="shared" si="17"/>
        <v>0</v>
      </c>
      <c r="K297" s="76">
        <f t="shared" si="17"/>
        <v>0</v>
      </c>
      <c r="L297" s="77">
        <f t="shared" si="17"/>
        <v>0</v>
      </c>
      <c r="M297" s="72" t="str">
        <f>IF(K297&gt;0,L297/K297*100,"-")</f>
        <v>-</v>
      </c>
      <c r="N297" s="149"/>
    </row>
    <row r="298" spans="1:14" ht="3.75" customHeight="1">
      <c r="A298" s="81"/>
      <c r="B298" s="82"/>
      <c r="C298" s="83"/>
      <c r="D298" s="84"/>
      <c r="E298" s="85"/>
      <c r="F298" s="81"/>
      <c r="G298" s="86"/>
      <c r="H298" s="86"/>
      <c r="I298" s="87"/>
      <c r="J298" s="156"/>
      <c r="K298" s="156"/>
      <c r="L298" s="158"/>
      <c r="M298" s="87"/>
      <c r="N298" s="158"/>
    </row>
    <row r="299" spans="1:14" s="23" customFormat="1" ht="3.75" customHeight="1">
      <c r="A299" s="513" t="s">
        <v>4</v>
      </c>
      <c r="B299" s="90"/>
      <c r="C299" s="182"/>
      <c r="D299" s="89"/>
      <c r="E299" s="101"/>
      <c r="F299" s="90"/>
      <c r="G299" s="102"/>
      <c r="H299" s="102"/>
      <c r="I299" s="106"/>
      <c r="J299" s="281"/>
      <c r="K299" s="104"/>
      <c r="L299" s="105"/>
      <c r="M299" s="106"/>
      <c r="N299" s="303"/>
    </row>
    <row r="300" spans="1:14" s="23" customFormat="1" ht="10.5" customHeight="1">
      <c r="A300" s="514"/>
      <c r="B300" s="183" t="s">
        <v>32</v>
      </c>
      <c r="C300" s="184" t="s">
        <v>174</v>
      </c>
      <c r="D300" s="516" t="s">
        <v>63</v>
      </c>
      <c r="E300" s="516"/>
      <c r="F300" s="108" t="s">
        <v>33</v>
      </c>
      <c r="G300" s="109">
        <f>SUM(G301:G302)</f>
        <v>714600</v>
      </c>
      <c r="H300" s="109">
        <f>SUM(H301:H302)</f>
        <v>177934.25</v>
      </c>
      <c r="I300" s="111">
        <f>IF(G300&gt;0,H300/G300*100,"-")</f>
        <v>24.899839070808845</v>
      </c>
      <c r="J300" s="280">
        <f>SUM(J301:J302)</f>
        <v>162000</v>
      </c>
      <c r="K300" s="109">
        <f>SUM(K301:K302)</f>
        <v>214000</v>
      </c>
      <c r="L300" s="110">
        <f>SUM(L301:L302)</f>
        <v>177934.25</v>
      </c>
      <c r="M300" s="111">
        <f>IF(K300&gt;0,L300/K300*100,"-")</f>
        <v>83.14684579439252</v>
      </c>
      <c r="N300" s="522" t="s">
        <v>214</v>
      </c>
    </row>
    <row r="301" spans="1:14" s="23" customFormat="1" ht="10.5" customHeight="1">
      <c r="A301" s="514"/>
      <c r="B301" s="184" t="s">
        <v>26</v>
      </c>
      <c r="C301" s="95" t="s">
        <v>181</v>
      </c>
      <c r="D301" s="516"/>
      <c r="E301" s="516"/>
      <c r="F301" s="112" t="s">
        <v>20</v>
      </c>
      <c r="G301" s="113">
        <f>G305+G309</f>
        <v>714600</v>
      </c>
      <c r="H301" s="113">
        <f>H305+H309</f>
        <v>177934.25</v>
      </c>
      <c r="I301" s="103">
        <f>IF(G301&gt;0,H301/G301*100,"-")</f>
        <v>24.899839070808845</v>
      </c>
      <c r="J301" s="190">
        <f aca="true" t="shared" si="18" ref="J301:L302">J305+J309</f>
        <v>162000</v>
      </c>
      <c r="K301" s="113">
        <f t="shared" si="18"/>
        <v>214000</v>
      </c>
      <c r="L301" s="114">
        <f t="shared" si="18"/>
        <v>177934.25</v>
      </c>
      <c r="M301" s="103">
        <f>IF(K301&gt;0,L301/K301*100,"-")</f>
        <v>83.14684579439252</v>
      </c>
      <c r="N301" s="522"/>
    </row>
    <row r="302" spans="1:14" s="23" customFormat="1" ht="10.5" customHeight="1">
      <c r="A302" s="514"/>
      <c r="B302" s="183"/>
      <c r="C302" s="95" t="s">
        <v>182</v>
      </c>
      <c r="D302" s="516"/>
      <c r="E302" s="516"/>
      <c r="F302" s="112" t="s">
        <v>25</v>
      </c>
      <c r="G302" s="113">
        <f>G306+G310</f>
        <v>0</v>
      </c>
      <c r="H302" s="113">
        <f>H306+H310</f>
        <v>0</v>
      </c>
      <c r="I302" s="111" t="str">
        <f>IF(G302&gt;0,H302/G302*100,"-")</f>
        <v>-</v>
      </c>
      <c r="J302" s="190">
        <f t="shared" si="18"/>
        <v>0</v>
      </c>
      <c r="K302" s="113">
        <f t="shared" si="18"/>
        <v>0</v>
      </c>
      <c r="L302" s="114">
        <f t="shared" si="18"/>
        <v>0</v>
      </c>
      <c r="M302" s="103" t="str">
        <f>IF(K302&gt;0,L302/K302*100,"-")</f>
        <v>-</v>
      </c>
      <c r="N302" s="522"/>
    </row>
    <row r="303" spans="1:14" s="23" customFormat="1" ht="10.5" customHeight="1">
      <c r="A303" s="514"/>
      <c r="B303" s="183"/>
      <c r="C303" s="95"/>
      <c r="D303" s="107"/>
      <c r="E303" s="107"/>
      <c r="F303" s="115"/>
      <c r="G303" s="116"/>
      <c r="H303" s="116"/>
      <c r="I303" s="111"/>
      <c r="J303" s="229"/>
      <c r="K303" s="113"/>
      <c r="L303" s="118"/>
      <c r="M303" s="111"/>
      <c r="N303" s="522"/>
    </row>
    <row r="304" spans="1:14" s="23" customFormat="1" ht="10.5" customHeight="1">
      <c r="A304" s="514"/>
      <c r="B304" s="183"/>
      <c r="C304" s="184"/>
      <c r="D304" s="107"/>
      <c r="E304" s="516" t="s">
        <v>118</v>
      </c>
      <c r="F304" s="115"/>
      <c r="G304" s="229">
        <f>SUM(G305:G306)</f>
        <v>297400</v>
      </c>
      <c r="H304" s="116">
        <f>SUM(H305:H306)</f>
        <v>80189.67</v>
      </c>
      <c r="I304" s="103">
        <f>IF(G304&gt;0,H304/G304*100,"-")</f>
        <v>26.963574310692668</v>
      </c>
      <c r="J304" s="229">
        <f>SUM(J305:J306)</f>
        <v>60000</v>
      </c>
      <c r="K304" s="116">
        <f>SUM(K305:K306)</f>
        <v>112000</v>
      </c>
      <c r="L304" s="117">
        <f>SUM(L305:L306)</f>
        <v>80189.67</v>
      </c>
      <c r="M304" s="103">
        <f>IF(K304&gt;0,L304/K304*100,"-")</f>
        <v>71.59791964285715</v>
      </c>
      <c r="N304" s="522"/>
    </row>
    <row r="305" spans="1:14" s="23" customFormat="1" ht="10.5" customHeight="1">
      <c r="A305" s="514"/>
      <c r="B305" s="183"/>
      <c r="C305" s="183"/>
      <c r="D305" s="107"/>
      <c r="E305" s="516"/>
      <c r="F305" s="126" t="s">
        <v>20</v>
      </c>
      <c r="G305" s="230">
        <v>297400</v>
      </c>
      <c r="H305" s="315">
        <v>80189.67</v>
      </c>
      <c r="I305" s="123">
        <f>IF(G305&gt;0,H305/G305*100,"-")</f>
        <v>26.963574310692668</v>
      </c>
      <c r="J305" s="230">
        <v>60000</v>
      </c>
      <c r="K305" s="124">
        <v>112000</v>
      </c>
      <c r="L305" s="127">
        <v>80189.67</v>
      </c>
      <c r="M305" s="123">
        <f>IF(K305&gt;0,L305/K305*100,"-")</f>
        <v>71.59791964285715</v>
      </c>
      <c r="N305" s="522"/>
    </row>
    <row r="306" spans="1:14" s="23" customFormat="1" ht="10.5" customHeight="1">
      <c r="A306" s="514"/>
      <c r="B306" s="93"/>
      <c r="C306" s="95"/>
      <c r="D306" s="107"/>
      <c r="E306" s="516"/>
      <c r="F306" s="126" t="s">
        <v>25</v>
      </c>
      <c r="G306" s="124"/>
      <c r="H306" s="124"/>
      <c r="I306" s="123" t="str">
        <f>IF(G306&gt;0,H306/G306*100,"-")</f>
        <v>-</v>
      </c>
      <c r="J306" s="230"/>
      <c r="K306" s="124"/>
      <c r="L306" s="128"/>
      <c r="M306" s="123" t="str">
        <f>IF(K306&gt;0,L306/K306*100,"-")</f>
        <v>-</v>
      </c>
      <c r="N306" s="522"/>
    </row>
    <row r="307" spans="1:14" s="23" customFormat="1" ht="10.5" customHeight="1">
      <c r="A307" s="514"/>
      <c r="B307" s="93"/>
      <c r="C307" s="95"/>
      <c r="D307" s="107"/>
      <c r="E307" s="107"/>
      <c r="F307" s="115"/>
      <c r="G307" s="116"/>
      <c r="H307" s="116"/>
      <c r="I307" s="111"/>
      <c r="J307" s="229"/>
      <c r="K307" s="113"/>
      <c r="L307" s="118"/>
      <c r="M307" s="111"/>
      <c r="N307" s="522"/>
    </row>
    <row r="308" spans="1:14" s="23" customFormat="1" ht="10.5" customHeight="1">
      <c r="A308" s="514"/>
      <c r="B308" s="93"/>
      <c r="C308" s="95"/>
      <c r="D308" s="107"/>
      <c r="E308" s="516" t="s">
        <v>57</v>
      </c>
      <c r="F308" s="115"/>
      <c r="G308" s="116">
        <f>SUM(G309:G310)</f>
        <v>417200</v>
      </c>
      <c r="H308" s="116">
        <f>SUM(H309:H310)</f>
        <v>97744.58</v>
      </c>
      <c r="I308" s="103">
        <f>IF(G308&gt;0,H308/G308*100,"-")</f>
        <v>23.428710450623203</v>
      </c>
      <c r="J308" s="229">
        <f>SUM(J309:J310)</f>
        <v>102000</v>
      </c>
      <c r="K308" s="116">
        <f>SUM(K309:K310)</f>
        <v>102000</v>
      </c>
      <c r="L308" s="117">
        <f>SUM(L309:L310)</f>
        <v>97744.58</v>
      </c>
      <c r="M308" s="103">
        <f>IF(K308&gt;0,L308/K308*100,"-")</f>
        <v>95.82801960784315</v>
      </c>
      <c r="N308" s="522"/>
    </row>
    <row r="309" spans="1:14" s="23" customFormat="1" ht="10.5" customHeight="1">
      <c r="A309" s="514"/>
      <c r="B309" s="93"/>
      <c r="C309" s="95"/>
      <c r="D309" s="107"/>
      <c r="E309" s="516"/>
      <c r="F309" s="126" t="s">
        <v>20</v>
      </c>
      <c r="G309" s="124">
        <v>417200</v>
      </c>
      <c r="H309" s="315">
        <v>97744.58</v>
      </c>
      <c r="I309" s="123">
        <f>IF(G309&gt;0,H309/G309*100,"-")</f>
        <v>23.428710450623203</v>
      </c>
      <c r="J309" s="230">
        <v>102000</v>
      </c>
      <c r="K309" s="124">
        <v>102000</v>
      </c>
      <c r="L309" s="127">
        <v>97744.58</v>
      </c>
      <c r="M309" s="123">
        <f>IF(K309&gt;0,L309/K309*100,"-")</f>
        <v>95.82801960784315</v>
      </c>
      <c r="N309" s="522"/>
    </row>
    <row r="310" spans="1:14" s="23" customFormat="1" ht="15.75" customHeight="1">
      <c r="A310" s="514"/>
      <c r="B310" s="93"/>
      <c r="C310" s="95"/>
      <c r="D310" s="107"/>
      <c r="E310" s="516"/>
      <c r="F310" s="126" t="s">
        <v>25</v>
      </c>
      <c r="G310" s="124"/>
      <c r="H310" s="124"/>
      <c r="I310" s="123" t="str">
        <f>IF(G310&gt;0,H310/G310*100,"-")</f>
        <v>-</v>
      </c>
      <c r="J310" s="230"/>
      <c r="K310" s="124"/>
      <c r="L310" s="128"/>
      <c r="M310" s="123" t="str">
        <f>IF(K310&gt;0,L310/K310*100,"-")</f>
        <v>-</v>
      </c>
      <c r="N310" s="522"/>
    </row>
    <row r="311" spans="1:14" s="23" customFormat="1" ht="3.75" customHeight="1">
      <c r="A311" s="515"/>
      <c r="B311" s="99"/>
      <c r="C311" s="100"/>
      <c r="D311" s="98"/>
      <c r="E311" s="98"/>
      <c r="F311" s="99"/>
      <c r="G311" s="131"/>
      <c r="H311" s="131"/>
      <c r="I311" s="133"/>
      <c r="J311" s="283"/>
      <c r="K311" s="134"/>
      <c r="L311" s="132"/>
      <c r="M311" s="133"/>
      <c r="N311" s="185"/>
    </row>
    <row r="312" spans="1:14" s="23" customFormat="1" ht="3.75" customHeight="1">
      <c r="A312" s="37"/>
      <c r="B312" s="53"/>
      <c r="C312" s="54"/>
      <c r="D312" s="37"/>
      <c r="E312" s="37"/>
      <c r="F312" s="53"/>
      <c r="G312" s="55"/>
      <c r="H312" s="55"/>
      <c r="I312" s="41"/>
      <c r="J312" s="55"/>
      <c r="K312" s="39"/>
      <c r="L312" s="56"/>
      <c r="M312" s="41"/>
      <c r="N312" s="57"/>
    </row>
    <row r="313" spans="1:14" ht="10.5" customHeight="1">
      <c r="A313" s="67" t="s">
        <v>47</v>
      </c>
      <c r="B313" s="523" t="s">
        <v>175</v>
      </c>
      <c r="C313" s="524"/>
      <c r="D313" s="68"/>
      <c r="E313" s="69"/>
      <c r="F313" s="70"/>
      <c r="G313" s="71">
        <f>SUM(G314:G315)</f>
        <v>1870000</v>
      </c>
      <c r="H313" s="71">
        <f>SUM(H314:H315)</f>
        <v>436861.12</v>
      </c>
      <c r="I313" s="72">
        <f>IF(G313&gt;0,H313/G313*100,"-")</f>
        <v>23.361557219251335</v>
      </c>
      <c r="J313" s="142">
        <f>SUM(J314:J315)</f>
        <v>600000</v>
      </c>
      <c r="K313" s="71">
        <f>SUM(K314:K315)</f>
        <v>660000</v>
      </c>
      <c r="L313" s="73">
        <f>SUM(L314:L315)</f>
        <v>436861.12</v>
      </c>
      <c r="M313" s="72">
        <f>IF(K313&gt;0,L313/K313*100,"-")</f>
        <v>66.1910787878788</v>
      </c>
      <c r="N313" s="306"/>
    </row>
    <row r="314" spans="1:14" ht="10.5" customHeight="1">
      <c r="A314" s="70"/>
      <c r="B314" s="79"/>
      <c r="C314" s="80"/>
      <c r="D314" s="68"/>
      <c r="E314" s="69"/>
      <c r="F314" s="75" t="s">
        <v>20</v>
      </c>
      <c r="G314" s="76">
        <f>G319+G339+G332</f>
        <v>1870000</v>
      </c>
      <c r="H314" s="76">
        <f>H319+H339+H332</f>
        <v>436861.12</v>
      </c>
      <c r="I314" s="78">
        <f>IF(G314&gt;0,H314/G314*100,"-")</f>
        <v>23.361557219251335</v>
      </c>
      <c r="J314" s="148">
        <f>J319+J339+J331</f>
        <v>600000</v>
      </c>
      <c r="K314" s="76">
        <f>K319+K339+K332</f>
        <v>660000</v>
      </c>
      <c r="L314" s="77">
        <f>L319+L339+L332</f>
        <v>436861.12</v>
      </c>
      <c r="M314" s="78">
        <f>IF(K314&gt;0,L314/K314*100,"-")</f>
        <v>66.1910787878788</v>
      </c>
      <c r="N314" s="306"/>
    </row>
    <row r="315" spans="1:14" ht="10.5" customHeight="1">
      <c r="A315" s="70"/>
      <c r="B315" s="79"/>
      <c r="C315" s="80"/>
      <c r="D315" s="68"/>
      <c r="E315" s="69"/>
      <c r="F315" s="75" t="s">
        <v>25</v>
      </c>
      <c r="G315" s="76">
        <f>G320+G340</f>
        <v>0</v>
      </c>
      <c r="H315" s="76">
        <f>H320+H340</f>
        <v>0</v>
      </c>
      <c r="I315" s="72" t="str">
        <f>IF(G315&gt;0,H315/G315*100,"-")</f>
        <v>-</v>
      </c>
      <c r="J315" s="148">
        <f>J320+J340</f>
        <v>0</v>
      </c>
      <c r="K315" s="76">
        <f>K320+K340</f>
        <v>0</v>
      </c>
      <c r="L315" s="77">
        <f>L320+L340</f>
        <v>0</v>
      </c>
      <c r="M315" s="72" t="str">
        <f>IF(K315&gt;0,L315/K315*100,"-")</f>
        <v>-</v>
      </c>
      <c r="N315" s="306"/>
    </row>
    <row r="316" spans="1:14" ht="3.75" customHeight="1">
      <c r="A316" s="81"/>
      <c r="B316" s="82"/>
      <c r="C316" s="83"/>
      <c r="D316" s="84"/>
      <c r="E316" s="85"/>
      <c r="F316" s="81"/>
      <c r="G316" s="86"/>
      <c r="H316" s="86"/>
      <c r="I316" s="87"/>
      <c r="J316" s="156"/>
      <c r="K316" s="156"/>
      <c r="L316" s="158"/>
      <c r="M316" s="87"/>
      <c r="N316" s="49"/>
    </row>
    <row r="317" spans="1:14" s="23" customFormat="1" ht="3.75" customHeight="1">
      <c r="A317" s="513" t="s">
        <v>4</v>
      </c>
      <c r="B317" s="90"/>
      <c r="C317" s="182"/>
      <c r="D317" s="89"/>
      <c r="E317" s="101"/>
      <c r="F317" s="90"/>
      <c r="G317" s="102"/>
      <c r="H317" s="102"/>
      <c r="I317" s="106"/>
      <c r="J317" s="281"/>
      <c r="K317" s="104"/>
      <c r="L317" s="105"/>
      <c r="M317" s="106"/>
      <c r="N317" s="65"/>
    </row>
    <row r="318" spans="1:14" s="23" customFormat="1" ht="10.5" customHeight="1">
      <c r="A318" s="514"/>
      <c r="B318" s="183" t="s">
        <v>32</v>
      </c>
      <c r="C318" s="184" t="s">
        <v>176</v>
      </c>
      <c r="D318" s="516" t="s">
        <v>55</v>
      </c>
      <c r="E318" s="516"/>
      <c r="F318" s="108" t="s">
        <v>33</v>
      </c>
      <c r="G318" s="109">
        <f>SUM(G319:G320)</f>
        <v>900000</v>
      </c>
      <c r="H318" s="109">
        <f>SUM(H319:H320)</f>
        <v>353501.12</v>
      </c>
      <c r="I318" s="111">
        <f>IF(G318&gt;0,H318/G318*100,"-")</f>
        <v>39.277902222222224</v>
      </c>
      <c r="J318" s="280">
        <f>SUM(J319:J320)</f>
        <v>400000</v>
      </c>
      <c r="K318" s="109">
        <f>SUM(K319:K320)</f>
        <v>400000</v>
      </c>
      <c r="L318" s="110">
        <f>SUM(L319:L320)</f>
        <v>353501.12</v>
      </c>
      <c r="M318" s="111">
        <f>IF(K318&gt;0,L318/K318*100,"-")</f>
        <v>88.37528</v>
      </c>
      <c r="N318" s="522" t="s">
        <v>233</v>
      </c>
    </row>
    <row r="319" spans="1:14" s="23" customFormat="1" ht="10.5" customHeight="1">
      <c r="A319" s="514"/>
      <c r="B319" s="184" t="s">
        <v>26</v>
      </c>
      <c r="C319" s="95" t="s">
        <v>178</v>
      </c>
      <c r="D319" s="516"/>
      <c r="E319" s="516"/>
      <c r="F319" s="112" t="s">
        <v>20</v>
      </c>
      <c r="G319" s="113">
        <f>G323+G327</f>
        <v>900000</v>
      </c>
      <c r="H319" s="113">
        <f>H323+H327</f>
        <v>353501.12</v>
      </c>
      <c r="I319" s="103">
        <f>IF(G319&gt;0,H319/G319*100,"-")</f>
        <v>39.277902222222224</v>
      </c>
      <c r="J319" s="190">
        <f aca="true" t="shared" si="19" ref="J319:L320">J323+J327</f>
        <v>400000</v>
      </c>
      <c r="K319" s="113">
        <f t="shared" si="19"/>
        <v>400000</v>
      </c>
      <c r="L319" s="114">
        <f t="shared" si="19"/>
        <v>353501.12</v>
      </c>
      <c r="M319" s="103">
        <f>IF(K319&gt;0,L319/K319*100,"-")</f>
        <v>88.37528</v>
      </c>
      <c r="N319" s="522"/>
    </row>
    <row r="320" spans="1:14" s="23" customFormat="1" ht="10.5" customHeight="1">
      <c r="A320" s="514"/>
      <c r="B320" s="183"/>
      <c r="C320" s="95" t="s">
        <v>179</v>
      </c>
      <c r="D320" s="516"/>
      <c r="E320" s="516"/>
      <c r="F320" s="112" t="s">
        <v>25</v>
      </c>
      <c r="G320" s="113">
        <f>G324+G328</f>
        <v>0</v>
      </c>
      <c r="H320" s="113">
        <f>H324+H328</f>
        <v>0</v>
      </c>
      <c r="I320" s="111" t="str">
        <f>IF(G320&gt;0,H320/G320*100,"-")</f>
        <v>-</v>
      </c>
      <c r="J320" s="190">
        <f t="shared" si="19"/>
        <v>0</v>
      </c>
      <c r="K320" s="113">
        <f t="shared" si="19"/>
        <v>0</v>
      </c>
      <c r="L320" s="114">
        <f t="shared" si="19"/>
        <v>0</v>
      </c>
      <c r="M320" s="103" t="str">
        <f>IF(K320&gt;0,L320/K320*100,"-")</f>
        <v>-</v>
      </c>
      <c r="N320" s="522"/>
    </row>
    <row r="321" spans="1:14" s="23" customFormat="1" ht="10.5" customHeight="1">
      <c r="A321" s="514"/>
      <c r="B321" s="183"/>
      <c r="C321" s="95" t="s">
        <v>180</v>
      </c>
      <c r="D321" s="107"/>
      <c r="E321" s="107"/>
      <c r="F321" s="115"/>
      <c r="G321" s="116"/>
      <c r="H321" s="116"/>
      <c r="I321" s="111"/>
      <c r="J321" s="229"/>
      <c r="K321" s="113"/>
      <c r="L321" s="118"/>
      <c r="M321" s="111"/>
      <c r="N321" s="522"/>
    </row>
    <row r="322" spans="1:14" s="23" customFormat="1" ht="10.5" customHeight="1">
      <c r="A322" s="514"/>
      <c r="B322" s="183"/>
      <c r="C322" s="184"/>
      <c r="D322" s="107"/>
      <c r="E322" s="516" t="s">
        <v>84</v>
      </c>
      <c r="F322" s="115"/>
      <c r="G322" s="116">
        <f>SUM(G323:G324)</f>
        <v>650000</v>
      </c>
      <c r="H322" s="116">
        <f>SUM(H323:H324)</f>
        <v>255519</v>
      </c>
      <c r="I322" s="103">
        <f>IF(G322&gt;0,H322/G322*100,"-")</f>
        <v>39.31061538461538</v>
      </c>
      <c r="J322" s="229">
        <f>SUM(J323:J324)</f>
        <v>300000</v>
      </c>
      <c r="K322" s="116">
        <f>SUM(K323:K324)</f>
        <v>300000</v>
      </c>
      <c r="L322" s="117">
        <f>SUM(L323:L324)</f>
        <v>255519</v>
      </c>
      <c r="M322" s="103">
        <f>IF(K322&gt;0,L322/K322*100,"-")</f>
        <v>85.173</v>
      </c>
      <c r="N322" s="522"/>
    </row>
    <row r="323" spans="1:14" s="23" customFormat="1" ht="10.5" customHeight="1">
      <c r="A323" s="514"/>
      <c r="B323" s="183"/>
      <c r="C323" s="183"/>
      <c r="D323" s="107"/>
      <c r="E323" s="516"/>
      <c r="F323" s="126" t="s">
        <v>20</v>
      </c>
      <c r="G323" s="124">
        <v>650000</v>
      </c>
      <c r="H323" s="315">
        <v>255519</v>
      </c>
      <c r="I323" s="123">
        <f>IF(G323&gt;0,H323/G323*100,"-")</f>
        <v>39.31061538461538</v>
      </c>
      <c r="J323" s="230">
        <v>300000</v>
      </c>
      <c r="K323" s="124">
        <v>300000</v>
      </c>
      <c r="L323" s="127">
        <v>255519</v>
      </c>
      <c r="M323" s="123">
        <f>IF(K323&gt;0,L323/K323*100,"-")</f>
        <v>85.173</v>
      </c>
      <c r="N323" s="522"/>
    </row>
    <row r="324" spans="1:14" s="23" customFormat="1" ht="10.5" customHeight="1">
      <c r="A324" s="514"/>
      <c r="B324" s="93"/>
      <c r="C324" s="95"/>
      <c r="D324" s="107"/>
      <c r="E324" s="516"/>
      <c r="F324" s="126" t="s">
        <v>25</v>
      </c>
      <c r="G324" s="124"/>
      <c r="H324" s="124"/>
      <c r="I324" s="123" t="str">
        <f>IF(G324&gt;0,H324/G324*100,"-")</f>
        <v>-</v>
      </c>
      <c r="J324" s="230"/>
      <c r="K324" s="124"/>
      <c r="L324" s="128"/>
      <c r="M324" s="123" t="str">
        <f>IF(K324&gt;0,L324/K324*100,"-")</f>
        <v>-</v>
      </c>
      <c r="N324" s="522"/>
    </row>
    <row r="325" spans="1:14" s="23" customFormat="1" ht="10.5" customHeight="1">
      <c r="A325" s="514"/>
      <c r="B325" s="93"/>
      <c r="C325" s="95"/>
      <c r="D325" s="107"/>
      <c r="E325" s="107"/>
      <c r="F325" s="115"/>
      <c r="G325" s="116"/>
      <c r="H325" s="116"/>
      <c r="I325" s="111"/>
      <c r="J325" s="229"/>
      <c r="K325" s="113"/>
      <c r="L325" s="118"/>
      <c r="M325" s="111"/>
      <c r="N325" s="522"/>
    </row>
    <row r="326" spans="1:14" s="23" customFormat="1" ht="10.5" customHeight="1">
      <c r="A326" s="514"/>
      <c r="B326" s="93"/>
      <c r="C326" s="95"/>
      <c r="D326" s="107"/>
      <c r="E326" s="516" t="s">
        <v>177</v>
      </c>
      <c r="F326" s="115"/>
      <c r="G326" s="116">
        <f>SUM(G327:G328)</f>
        <v>250000</v>
      </c>
      <c r="H326" s="116">
        <f>SUM(H327:H328)</f>
        <v>97982.12</v>
      </c>
      <c r="I326" s="103">
        <f>IF(G326&gt;0,H326/G326*100,"-")</f>
        <v>39.192848</v>
      </c>
      <c r="J326" s="229">
        <f>SUM(J327:J328)</f>
        <v>100000</v>
      </c>
      <c r="K326" s="116">
        <f>SUM(K327:K328)</f>
        <v>100000</v>
      </c>
      <c r="L326" s="117">
        <f>SUM(L327:L328)</f>
        <v>97982.12</v>
      </c>
      <c r="M326" s="103">
        <f>IF(K326&gt;0,L326/K326*100,"-")</f>
        <v>97.98212</v>
      </c>
      <c r="N326" s="522"/>
    </row>
    <row r="327" spans="1:14" s="23" customFormat="1" ht="10.5" customHeight="1">
      <c r="A327" s="514"/>
      <c r="B327" s="93"/>
      <c r="C327" s="95"/>
      <c r="D327" s="107"/>
      <c r="E327" s="516"/>
      <c r="F327" s="126" t="s">
        <v>20</v>
      </c>
      <c r="G327" s="124">
        <v>250000</v>
      </c>
      <c r="H327" s="315">
        <v>97982.12</v>
      </c>
      <c r="I327" s="123">
        <f>IF(G327&gt;0,H327/G327*100,"-")</f>
        <v>39.192848</v>
      </c>
      <c r="J327" s="230">
        <v>100000</v>
      </c>
      <c r="K327" s="124">
        <v>100000</v>
      </c>
      <c r="L327" s="127">
        <v>97982.12</v>
      </c>
      <c r="M327" s="123">
        <f>IF(K327&gt;0,L327/K327*100,"-")</f>
        <v>97.98212</v>
      </c>
      <c r="N327" s="522"/>
    </row>
    <row r="328" spans="1:14" s="23" customFormat="1" ht="15" customHeight="1">
      <c r="A328" s="514"/>
      <c r="B328" s="93"/>
      <c r="C328" s="95"/>
      <c r="D328" s="107"/>
      <c r="E328" s="516"/>
      <c r="F328" s="126" t="s">
        <v>25</v>
      </c>
      <c r="G328" s="124"/>
      <c r="H328" s="124"/>
      <c r="I328" s="123" t="str">
        <f>IF(G328&gt;0,H328/G328*100,"-")</f>
        <v>-</v>
      </c>
      <c r="J328" s="230"/>
      <c r="K328" s="124"/>
      <c r="L328" s="128"/>
      <c r="M328" s="123" t="str">
        <f>IF(K328&gt;0,L328/K328*100,"-")</f>
        <v>-</v>
      </c>
      <c r="N328" s="522"/>
    </row>
    <row r="329" spans="1:14" s="23" customFormat="1" ht="3.75" customHeight="1">
      <c r="A329" s="515"/>
      <c r="B329" s="99"/>
      <c r="C329" s="100"/>
      <c r="D329" s="98"/>
      <c r="E329" s="98"/>
      <c r="F329" s="99"/>
      <c r="G329" s="131"/>
      <c r="H329" s="131"/>
      <c r="I329" s="133"/>
      <c r="J329" s="283"/>
      <c r="K329" s="134"/>
      <c r="L329" s="132"/>
      <c r="M329" s="133"/>
      <c r="N329" s="52"/>
    </row>
    <row r="330" spans="1:14" s="23" customFormat="1" ht="12.75" customHeight="1">
      <c r="A330" s="92"/>
      <c r="B330" s="93" t="s">
        <v>32</v>
      </c>
      <c r="C330" s="95" t="s">
        <v>218</v>
      </c>
      <c r="D330" s="92"/>
      <c r="E330" s="92"/>
      <c r="F330" s="93"/>
      <c r="G330" s="116"/>
      <c r="H330" s="116"/>
      <c r="I330" s="103"/>
      <c r="J330" s="229"/>
      <c r="K330" s="113"/>
      <c r="L330" s="117"/>
      <c r="M330" s="103"/>
      <c r="N330" s="543" t="s">
        <v>232</v>
      </c>
    </row>
    <row r="331" spans="1:14" s="23" customFormat="1" ht="11.25">
      <c r="A331" s="92"/>
      <c r="B331" s="93" t="s">
        <v>26</v>
      </c>
      <c r="C331" s="95" t="s">
        <v>219</v>
      </c>
      <c r="D331" s="92"/>
      <c r="E331" s="92"/>
      <c r="F331" s="108" t="s">
        <v>33</v>
      </c>
      <c r="G331" s="116">
        <f>SUM(G332)</f>
        <v>260000</v>
      </c>
      <c r="H331" s="116">
        <f>SUM(H332)</f>
        <v>0</v>
      </c>
      <c r="I331" s="116"/>
      <c r="J331" s="229">
        <f>SUM(J332)</f>
        <v>0</v>
      </c>
      <c r="K331" s="116">
        <f>SUM(K332)</f>
        <v>150000</v>
      </c>
      <c r="L331" s="117">
        <f>SUM(L332)</f>
        <v>0</v>
      </c>
      <c r="M331" s="103"/>
      <c r="N331" s="521"/>
    </row>
    <row r="332" spans="1:14" s="23" customFormat="1" ht="11.25">
      <c r="A332" s="92"/>
      <c r="B332" s="93"/>
      <c r="C332" s="95" t="s">
        <v>220</v>
      </c>
      <c r="D332" s="92">
        <v>2011</v>
      </c>
      <c r="E332" s="92"/>
      <c r="F332" s="112" t="s">
        <v>20</v>
      </c>
      <c r="G332" s="116">
        <v>260000</v>
      </c>
      <c r="H332" s="116">
        <v>0</v>
      </c>
      <c r="I332" s="103" t="s">
        <v>221</v>
      </c>
      <c r="J332" s="229">
        <v>0</v>
      </c>
      <c r="K332" s="113">
        <v>150000</v>
      </c>
      <c r="L332" s="117">
        <v>0</v>
      </c>
      <c r="M332" s="103" t="s">
        <v>221</v>
      </c>
      <c r="N332" s="521"/>
    </row>
    <row r="333" spans="1:14" s="23" customFormat="1" ht="11.25">
      <c r="A333" s="92"/>
      <c r="B333" s="93"/>
      <c r="C333" s="95"/>
      <c r="D333" s="92">
        <v>-2012</v>
      </c>
      <c r="E333" s="92"/>
      <c r="F333" s="112" t="s">
        <v>25</v>
      </c>
      <c r="G333" s="116"/>
      <c r="H333" s="116"/>
      <c r="I333" s="103"/>
      <c r="J333" s="229"/>
      <c r="K333" s="113"/>
      <c r="L333" s="117"/>
      <c r="M333" s="103"/>
      <c r="N333" s="521"/>
    </row>
    <row r="334" spans="1:14" s="23" customFormat="1" ht="11.25">
      <c r="A334" s="92"/>
      <c r="B334" s="93"/>
      <c r="C334" s="95"/>
      <c r="D334" s="92"/>
      <c r="E334" s="92"/>
      <c r="F334" s="93"/>
      <c r="G334" s="116"/>
      <c r="H334" s="116"/>
      <c r="I334" s="103"/>
      <c r="J334" s="229"/>
      <c r="K334" s="113"/>
      <c r="L334" s="117"/>
      <c r="M334" s="103"/>
      <c r="N334" s="521"/>
    </row>
    <row r="335" spans="1:14" s="23" customFormat="1" ht="11.25">
      <c r="A335" s="92"/>
      <c r="B335" s="93"/>
      <c r="C335" s="95"/>
      <c r="D335" s="92"/>
      <c r="E335" s="92"/>
      <c r="F335" s="93"/>
      <c r="G335" s="116"/>
      <c r="H335" s="116"/>
      <c r="I335" s="103"/>
      <c r="J335" s="229"/>
      <c r="K335" s="113"/>
      <c r="L335" s="117"/>
      <c r="M335" s="103"/>
      <c r="N335" s="521"/>
    </row>
    <row r="336" spans="1:14" s="23" customFormat="1" ht="11.25">
      <c r="A336" s="92"/>
      <c r="B336" s="93"/>
      <c r="C336" s="95"/>
      <c r="D336" s="92"/>
      <c r="E336" s="92"/>
      <c r="F336" s="93"/>
      <c r="G336" s="116"/>
      <c r="H336" s="116"/>
      <c r="I336" s="103"/>
      <c r="J336" s="229"/>
      <c r="K336" s="113"/>
      <c r="L336" s="117"/>
      <c r="M336" s="103"/>
      <c r="N336" s="544"/>
    </row>
    <row r="337" spans="1:14" s="23" customFormat="1" ht="3.75" customHeight="1">
      <c r="A337" s="513" t="s">
        <v>39</v>
      </c>
      <c r="B337" s="90"/>
      <c r="C337" s="91"/>
      <c r="D337" s="89"/>
      <c r="E337" s="101"/>
      <c r="F337" s="90"/>
      <c r="G337" s="102"/>
      <c r="H337" s="102"/>
      <c r="I337" s="106"/>
      <c r="J337" s="281"/>
      <c r="K337" s="104"/>
      <c r="L337" s="105"/>
      <c r="M337" s="106"/>
      <c r="N337" s="65"/>
    </row>
    <row r="338" spans="1:14" s="23" customFormat="1" ht="10.5" customHeight="1">
      <c r="A338" s="514"/>
      <c r="B338" s="93" t="s">
        <v>32</v>
      </c>
      <c r="C338" s="95" t="s">
        <v>183</v>
      </c>
      <c r="D338" s="516" t="s">
        <v>63</v>
      </c>
      <c r="E338" s="516" t="s">
        <v>65</v>
      </c>
      <c r="F338" s="108" t="s">
        <v>33</v>
      </c>
      <c r="G338" s="109">
        <f>SUM(G339:G340)</f>
        <v>710000</v>
      </c>
      <c r="H338" s="109">
        <f>SUM(H339:H340)</f>
        <v>83360</v>
      </c>
      <c r="I338" s="111">
        <f>IF(G338&gt;0,H338/G338*100,"-")</f>
        <v>11.740845070422536</v>
      </c>
      <c r="J338" s="280">
        <f>SUM(J339:J340)</f>
        <v>200000</v>
      </c>
      <c r="K338" s="109">
        <f>SUM(K339:K340)</f>
        <v>110000</v>
      </c>
      <c r="L338" s="110">
        <f>SUM(L339:L340)</f>
        <v>83360</v>
      </c>
      <c r="M338" s="111">
        <f>IF(K338&gt;0,L338/K338*100,"-")</f>
        <v>75.78181818181818</v>
      </c>
      <c r="N338" s="518" t="s">
        <v>217</v>
      </c>
    </row>
    <row r="339" spans="1:14" s="23" customFormat="1" ht="10.5" customHeight="1">
      <c r="A339" s="514"/>
      <c r="B339" s="93"/>
      <c r="C339" s="95" t="s">
        <v>184</v>
      </c>
      <c r="D339" s="516"/>
      <c r="E339" s="516"/>
      <c r="F339" s="112" t="s">
        <v>20</v>
      </c>
      <c r="G339" s="116">
        <v>710000</v>
      </c>
      <c r="H339" s="116">
        <v>83360</v>
      </c>
      <c r="I339" s="103">
        <f>IF(G339&gt;0,H339/G339*100,"-")</f>
        <v>11.740845070422536</v>
      </c>
      <c r="J339" s="229">
        <v>200000</v>
      </c>
      <c r="K339" s="113">
        <v>110000</v>
      </c>
      <c r="L339" s="117">
        <v>83360</v>
      </c>
      <c r="M339" s="103">
        <f>IF(K339&gt;0,L339/K339*100,"-")</f>
        <v>75.78181818181818</v>
      </c>
      <c r="N339" s="518"/>
    </row>
    <row r="340" spans="1:14" s="23" customFormat="1" ht="10.5" customHeight="1">
      <c r="A340" s="514"/>
      <c r="B340" s="93" t="s">
        <v>26</v>
      </c>
      <c r="C340" s="95" t="s">
        <v>185</v>
      </c>
      <c r="D340" s="516"/>
      <c r="E340" s="516"/>
      <c r="F340" s="112" t="s">
        <v>25</v>
      </c>
      <c r="G340" s="116"/>
      <c r="H340" s="116"/>
      <c r="I340" s="103" t="str">
        <f>IF(G340&gt;0,H340/G340*100,"-")</f>
        <v>-</v>
      </c>
      <c r="J340" s="229"/>
      <c r="K340" s="113"/>
      <c r="L340" s="117"/>
      <c r="M340" s="103" t="str">
        <f>IF(K340&gt;0,L340/K340*100,"-")</f>
        <v>-</v>
      </c>
      <c r="N340" s="518"/>
    </row>
    <row r="341" spans="1:14" s="23" customFormat="1" ht="10.5" customHeight="1">
      <c r="A341" s="514"/>
      <c r="B341" s="93"/>
      <c r="C341" s="95"/>
      <c r="D341" s="92"/>
      <c r="E341" s="107"/>
      <c r="F341" s="115"/>
      <c r="G341" s="116"/>
      <c r="H341" s="116"/>
      <c r="I341" s="103"/>
      <c r="J341" s="229"/>
      <c r="K341" s="113"/>
      <c r="L341" s="117"/>
      <c r="M341" s="103"/>
      <c r="N341" s="518"/>
    </row>
    <row r="342" spans="1:14" s="23" customFormat="1" ht="8.25" customHeight="1">
      <c r="A342" s="514"/>
      <c r="B342" s="93"/>
      <c r="C342" s="95"/>
      <c r="D342" s="92"/>
      <c r="E342" s="107"/>
      <c r="F342" s="115"/>
      <c r="G342" s="116"/>
      <c r="H342" s="116"/>
      <c r="I342" s="103"/>
      <c r="J342" s="229"/>
      <c r="K342" s="113"/>
      <c r="L342" s="117"/>
      <c r="M342" s="103"/>
      <c r="N342" s="518"/>
    </row>
    <row r="343" spans="1:14" s="23" customFormat="1" ht="3.75" customHeight="1">
      <c r="A343" s="515"/>
      <c r="B343" s="99"/>
      <c r="C343" s="100" t="s">
        <v>128</v>
      </c>
      <c r="D343" s="98"/>
      <c r="E343" s="129"/>
      <c r="F343" s="99"/>
      <c r="G343" s="131"/>
      <c r="H343" s="131"/>
      <c r="I343" s="133"/>
      <c r="J343" s="283"/>
      <c r="K343" s="134"/>
      <c r="L343" s="132"/>
      <c r="M343" s="133"/>
      <c r="N343" s="64"/>
    </row>
    <row r="344" spans="1:14" ht="3.75" customHeight="1">
      <c r="A344" s="34"/>
      <c r="B344" s="35"/>
      <c r="C344" s="36"/>
      <c r="D344" s="37"/>
      <c r="E344" s="38"/>
      <c r="F344" s="35"/>
      <c r="G344" s="39"/>
      <c r="H344" s="39"/>
      <c r="I344" s="41"/>
      <c r="J344" s="39"/>
      <c r="K344" s="39"/>
      <c r="L344" s="40"/>
      <c r="M344" s="41"/>
      <c r="N344" s="57"/>
    </row>
    <row r="345" spans="1:14" ht="10.5" customHeight="1">
      <c r="A345" s="138" t="s">
        <v>49</v>
      </c>
      <c r="B345" s="519" t="s">
        <v>66</v>
      </c>
      <c r="C345" s="520"/>
      <c r="D345" s="139"/>
      <c r="E345" s="140"/>
      <c r="F345" s="141"/>
      <c r="G345" s="142">
        <f>SUM(G346:G347)</f>
        <v>25562</v>
      </c>
      <c r="H345" s="142">
        <f>SUM(H346:H347)</f>
        <v>18910</v>
      </c>
      <c r="I345" s="144">
        <f>IF(G345&gt;0,H345/G345*100,"-")</f>
        <v>73.97699710507784</v>
      </c>
      <c r="J345" s="142">
        <f>SUM(J346:J347)</f>
        <v>300000</v>
      </c>
      <c r="K345" s="142">
        <f>SUM(K346:K347)</f>
        <v>6652</v>
      </c>
      <c r="L345" s="143">
        <f>SUM(L346:L347)</f>
        <v>0</v>
      </c>
      <c r="M345" s="144">
        <f>IF(K345&gt;0,L345/K345*100,"-")</f>
        <v>0</v>
      </c>
      <c r="N345" s="298"/>
    </row>
    <row r="346" spans="1:14" ht="10.5" customHeight="1">
      <c r="A346" s="141"/>
      <c r="B346" s="145"/>
      <c r="C346" s="146"/>
      <c r="D346" s="139"/>
      <c r="E346" s="140"/>
      <c r="F346" s="147" t="s">
        <v>20</v>
      </c>
      <c r="G346" s="148">
        <f>G351</f>
        <v>25562</v>
      </c>
      <c r="H346" s="148">
        <f>H351</f>
        <v>18910</v>
      </c>
      <c r="I346" s="150">
        <f>IF(G346&gt;0,H346/G346*100,"-")</f>
        <v>73.97699710507784</v>
      </c>
      <c r="J346" s="148">
        <f aca="true" t="shared" si="20" ref="J346:L347">J351</f>
        <v>300000</v>
      </c>
      <c r="K346" s="148">
        <f t="shared" si="20"/>
        <v>6652</v>
      </c>
      <c r="L346" s="149">
        <f t="shared" si="20"/>
        <v>0</v>
      </c>
      <c r="M346" s="150">
        <f>IF(K346&gt;0,L346/K346*100,"-")</f>
        <v>0</v>
      </c>
      <c r="N346" s="298"/>
    </row>
    <row r="347" spans="1:14" ht="10.5" customHeight="1">
      <c r="A347" s="141"/>
      <c r="B347" s="145"/>
      <c r="C347" s="146"/>
      <c r="D347" s="139"/>
      <c r="E347" s="140"/>
      <c r="F347" s="147" t="s">
        <v>25</v>
      </c>
      <c r="G347" s="148">
        <f>G352</f>
        <v>0</v>
      </c>
      <c r="H347" s="148">
        <f>H352</f>
        <v>0</v>
      </c>
      <c r="I347" s="150" t="str">
        <f>IF(G347&gt;0,H347/G347*100,"-")</f>
        <v>-</v>
      </c>
      <c r="J347" s="148">
        <f t="shared" si="20"/>
        <v>0</v>
      </c>
      <c r="K347" s="148">
        <f t="shared" si="20"/>
        <v>0</v>
      </c>
      <c r="L347" s="149">
        <f t="shared" si="20"/>
        <v>0</v>
      </c>
      <c r="M347" s="150" t="str">
        <f>IF(K347&gt;0,L347/K347*100,"-")</f>
        <v>-</v>
      </c>
      <c r="N347" s="298"/>
    </row>
    <row r="348" spans="1:14" ht="3.75" customHeight="1">
      <c r="A348" s="151"/>
      <c r="B348" s="152"/>
      <c r="C348" s="153"/>
      <c r="D348" s="154"/>
      <c r="E348" s="155"/>
      <c r="F348" s="151"/>
      <c r="G348" s="156"/>
      <c r="H348" s="156"/>
      <c r="I348" s="157"/>
      <c r="J348" s="156"/>
      <c r="K348" s="156"/>
      <c r="L348" s="158"/>
      <c r="M348" s="157"/>
      <c r="N348" s="299"/>
    </row>
    <row r="349" spans="1:14" s="23" customFormat="1" ht="5.25" customHeight="1">
      <c r="A349" s="513" t="s">
        <v>4</v>
      </c>
      <c r="B349" s="90"/>
      <c r="C349" s="91"/>
      <c r="D349" s="89"/>
      <c r="E349" s="101"/>
      <c r="F349" s="90"/>
      <c r="G349" s="102"/>
      <c r="H349" s="102"/>
      <c r="I349" s="106"/>
      <c r="J349" s="281"/>
      <c r="K349" s="104"/>
      <c r="L349" s="105"/>
      <c r="M349" s="106"/>
      <c r="N349" s="303"/>
    </row>
    <row r="350" spans="1:14" s="23" customFormat="1" ht="10.5" customHeight="1">
      <c r="A350" s="514"/>
      <c r="B350" s="93" t="s">
        <v>32</v>
      </c>
      <c r="C350" s="95" t="s">
        <v>186</v>
      </c>
      <c r="D350" s="516" t="s">
        <v>61</v>
      </c>
      <c r="E350" s="517" t="s">
        <v>188</v>
      </c>
      <c r="F350" s="108" t="s">
        <v>33</v>
      </c>
      <c r="G350" s="109">
        <f>SUM(G351:G352)</f>
        <v>25562</v>
      </c>
      <c r="H350" s="109">
        <f>SUM(H351:H352)</f>
        <v>18910</v>
      </c>
      <c r="I350" s="111">
        <f>IF(G350&gt;0,H350/G350*100,"-")</f>
        <v>73.97699710507784</v>
      </c>
      <c r="J350" s="280">
        <f>SUM(J351:J352)</f>
        <v>300000</v>
      </c>
      <c r="K350" s="109">
        <f>SUM(K351:K352)</f>
        <v>6652</v>
      </c>
      <c r="L350" s="110">
        <f>SUM(L351:L352)</f>
        <v>0</v>
      </c>
      <c r="M350" s="111">
        <f>IF(K350&gt;0,L350/K350*100,"-")</f>
        <v>0</v>
      </c>
      <c r="N350" s="521" t="s">
        <v>215</v>
      </c>
    </row>
    <row r="351" spans="1:14" s="23" customFormat="1" ht="10.5" customHeight="1">
      <c r="A351" s="514"/>
      <c r="B351" s="93" t="s">
        <v>26</v>
      </c>
      <c r="C351" s="94" t="s">
        <v>187</v>
      </c>
      <c r="D351" s="516"/>
      <c r="E351" s="517"/>
      <c r="F351" s="112" t="s">
        <v>20</v>
      </c>
      <c r="G351" s="113">
        <v>25562</v>
      </c>
      <c r="H351" s="113">
        <v>18910</v>
      </c>
      <c r="I351" s="103">
        <f>IF(G351&gt;0,H351/G351*100,"-")</f>
        <v>73.97699710507784</v>
      </c>
      <c r="J351" s="190">
        <v>300000</v>
      </c>
      <c r="K351" s="113">
        <v>6652</v>
      </c>
      <c r="L351" s="114">
        <v>0</v>
      </c>
      <c r="M351" s="103">
        <f>IF(K351&gt;0,L351/K351*100,"-")</f>
        <v>0</v>
      </c>
      <c r="N351" s="521"/>
    </row>
    <row r="352" spans="1:14" s="23" customFormat="1" ht="141.75" customHeight="1">
      <c r="A352" s="514"/>
      <c r="B352" s="93"/>
      <c r="C352" s="94"/>
      <c r="D352" s="516"/>
      <c r="E352" s="517"/>
      <c r="F352" s="307" t="s">
        <v>25</v>
      </c>
      <c r="G352" s="113"/>
      <c r="H352" s="113"/>
      <c r="I352" s="103" t="str">
        <f>IF(G352&gt;0,H352/G352*100,"-")</f>
        <v>-</v>
      </c>
      <c r="J352" s="190"/>
      <c r="K352" s="113"/>
      <c r="L352" s="161"/>
      <c r="M352" s="103" t="str">
        <f>IF(K352&gt;0,L352/K352*100,"-")</f>
        <v>-</v>
      </c>
      <c r="N352" s="521"/>
    </row>
    <row r="353" spans="1:14" s="23" customFormat="1" ht="3.75" customHeight="1">
      <c r="A353" s="515"/>
      <c r="B353" s="99"/>
      <c r="C353" s="100"/>
      <c r="D353" s="98"/>
      <c r="E353" s="160"/>
      <c r="F353" s="99"/>
      <c r="G353" s="131"/>
      <c r="H353" s="131"/>
      <c r="I353" s="133"/>
      <c r="J353" s="283"/>
      <c r="K353" s="134"/>
      <c r="L353" s="132"/>
      <c r="M353" s="133"/>
      <c r="N353" s="185"/>
    </row>
    <row r="354" spans="1:14" ht="3.75" customHeight="1">
      <c r="A354" s="34"/>
      <c r="B354" s="35"/>
      <c r="C354" s="36"/>
      <c r="D354" s="37"/>
      <c r="E354" s="38"/>
      <c r="F354" s="35"/>
      <c r="G354" s="39"/>
      <c r="H354" s="39"/>
      <c r="I354" s="41"/>
      <c r="J354" s="39"/>
      <c r="K354" s="39"/>
      <c r="L354" s="40"/>
      <c r="M354" s="41"/>
      <c r="N354" s="57"/>
    </row>
    <row r="355" spans="1:14" ht="10.5" customHeight="1">
      <c r="A355" s="138" t="s">
        <v>50</v>
      </c>
      <c r="B355" s="519" t="s">
        <v>189</v>
      </c>
      <c r="C355" s="520"/>
      <c r="D355" s="139"/>
      <c r="E355" s="140"/>
      <c r="F355" s="141"/>
      <c r="G355" s="142">
        <f>SUM(G356:G357)</f>
        <v>6530000</v>
      </c>
      <c r="H355" s="142">
        <f>SUM(H356:H357)</f>
        <v>1312456.42</v>
      </c>
      <c r="I355" s="144">
        <f>IF(G355&gt;0,H355/G355*100,"-")</f>
        <v>20.09887320061256</v>
      </c>
      <c r="J355" s="142">
        <f>SUM(J356:J357)</f>
        <v>1600000</v>
      </c>
      <c r="K355" s="142">
        <f>SUM(K356:K357)</f>
        <v>1600000</v>
      </c>
      <c r="L355" s="143">
        <f>SUM(L356:L357)</f>
        <v>1312456.42</v>
      </c>
      <c r="M355" s="144">
        <f>IF(K355&gt;0,L355/K355*100,"-")</f>
        <v>82.02852625</v>
      </c>
      <c r="N355" s="298"/>
    </row>
    <row r="356" spans="1:14" ht="10.5" customHeight="1">
      <c r="A356" s="141"/>
      <c r="B356" s="145"/>
      <c r="C356" s="146"/>
      <c r="D356" s="139"/>
      <c r="E356" s="140"/>
      <c r="F356" s="147" t="s">
        <v>20</v>
      </c>
      <c r="G356" s="148">
        <f>G361</f>
        <v>6530000</v>
      </c>
      <c r="H356" s="148">
        <f>H361</f>
        <v>1312456.42</v>
      </c>
      <c r="I356" s="150">
        <f>IF(G356&gt;0,H356/G356*100,"-")</f>
        <v>20.09887320061256</v>
      </c>
      <c r="J356" s="148">
        <f aca="true" t="shared" si="21" ref="J356:L357">J361</f>
        <v>1600000</v>
      </c>
      <c r="K356" s="148">
        <f t="shared" si="21"/>
        <v>1600000</v>
      </c>
      <c r="L356" s="149">
        <f t="shared" si="21"/>
        <v>1312456.42</v>
      </c>
      <c r="M356" s="150">
        <f>IF(K356&gt;0,L356/K356*100,"-")</f>
        <v>82.02852625</v>
      </c>
      <c r="N356" s="298"/>
    </row>
    <row r="357" spans="1:14" ht="10.5" customHeight="1">
      <c r="A357" s="141"/>
      <c r="B357" s="145"/>
      <c r="C357" s="146"/>
      <c r="D357" s="139"/>
      <c r="E357" s="140"/>
      <c r="F357" s="147" t="s">
        <v>25</v>
      </c>
      <c r="G357" s="148">
        <f>G362</f>
        <v>0</v>
      </c>
      <c r="H357" s="148">
        <f>H362</f>
        <v>0</v>
      </c>
      <c r="I357" s="150" t="str">
        <f>IF(G357&gt;0,H357/G357*100,"-")</f>
        <v>-</v>
      </c>
      <c r="J357" s="148">
        <f t="shared" si="21"/>
        <v>0</v>
      </c>
      <c r="K357" s="148">
        <f t="shared" si="21"/>
        <v>0</v>
      </c>
      <c r="L357" s="149">
        <f t="shared" si="21"/>
        <v>0</v>
      </c>
      <c r="M357" s="150" t="str">
        <f>IF(K357&gt;0,L357/K357*100,"-")</f>
        <v>-</v>
      </c>
      <c r="N357" s="298"/>
    </row>
    <row r="358" spans="1:14" ht="3.75" customHeight="1">
      <c r="A358" s="151"/>
      <c r="B358" s="152"/>
      <c r="C358" s="153"/>
      <c r="D358" s="154"/>
      <c r="E358" s="155"/>
      <c r="F358" s="151"/>
      <c r="G358" s="156"/>
      <c r="H358" s="156"/>
      <c r="I358" s="157"/>
      <c r="J358" s="156"/>
      <c r="K358" s="156"/>
      <c r="L358" s="158"/>
      <c r="M358" s="157"/>
      <c r="N358" s="299"/>
    </row>
    <row r="359" spans="1:14" s="23" customFormat="1" ht="5.25" customHeight="1">
      <c r="A359" s="513" t="s">
        <v>4</v>
      </c>
      <c r="B359" s="90"/>
      <c r="C359" s="91"/>
      <c r="D359" s="89"/>
      <c r="E359" s="101"/>
      <c r="F359" s="90"/>
      <c r="G359" s="102"/>
      <c r="H359" s="102"/>
      <c r="I359" s="106"/>
      <c r="J359" s="281"/>
      <c r="K359" s="104"/>
      <c r="L359" s="105"/>
      <c r="M359" s="106"/>
      <c r="N359" s="303"/>
    </row>
    <row r="360" spans="1:14" s="23" customFormat="1" ht="10.5" customHeight="1">
      <c r="A360" s="514"/>
      <c r="B360" s="93" t="s">
        <v>32</v>
      </c>
      <c r="C360" s="95" t="s">
        <v>190</v>
      </c>
      <c r="D360" s="516" t="s">
        <v>63</v>
      </c>
      <c r="E360" s="517" t="s">
        <v>194</v>
      </c>
      <c r="F360" s="108" t="s">
        <v>33</v>
      </c>
      <c r="G360" s="109">
        <f>SUM(G361:G362)</f>
        <v>6530000</v>
      </c>
      <c r="H360" s="109">
        <f>SUM(H361:H362)</f>
        <v>1312456.42</v>
      </c>
      <c r="I360" s="111">
        <f>IF(G360&gt;0,H360/G360*100,"-")</f>
        <v>20.09887320061256</v>
      </c>
      <c r="J360" s="280">
        <f>SUM(J361:J362)</f>
        <v>1600000</v>
      </c>
      <c r="K360" s="109">
        <f>SUM(K361:K362)</f>
        <v>1600000</v>
      </c>
      <c r="L360" s="110">
        <f>SUM(L361:L362)</f>
        <v>1312456.42</v>
      </c>
      <c r="M360" s="111">
        <f>IF(K360&gt;0,L360/K360*100,"-")</f>
        <v>82.02852625</v>
      </c>
      <c r="N360" s="518" t="s">
        <v>216</v>
      </c>
    </row>
    <row r="361" spans="1:14" s="23" customFormat="1" ht="10.5" customHeight="1">
      <c r="A361" s="514"/>
      <c r="B361" s="93"/>
      <c r="C361" s="94" t="s">
        <v>191</v>
      </c>
      <c r="D361" s="516"/>
      <c r="E361" s="517"/>
      <c r="F361" s="112" t="s">
        <v>20</v>
      </c>
      <c r="G361" s="113">
        <v>6530000</v>
      </c>
      <c r="H361" s="113">
        <v>1312456.42</v>
      </c>
      <c r="I361" s="103">
        <f>IF(G361&gt;0,H361/G361*100,"-")</f>
        <v>20.09887320061256</v>
      </c>
      <c r="J361" s="190">
        <v>1600000</v>
      </c>
      <c r="K361" s="113">
        <v>1600000</v>
      </c>
      <c r="L361" s="114">
        <v>1312456.42</v>
      </c>
      <c r="M361" s="103">
        <f>IF(K361&gt;0,L361/K361*100,"-")</f>
        <v>82.02852625</v>
      </c>
      <c r="N361" s="518"/>
    </row>
    <row r="362" spans="1:14" s="23" customFormat="1" ht="10.5" customHeight="1">
      <c r="A362" s="514"/>
      <c r="B362" s="93" t="s">
        <v>26</v>
      </c>
      <c r="C362" s="94" t="s">
        <v>192</v>
      </c>
      <c r="D362" s="516"/>
      <c r="E362" s="517"/>
      <c r="F362" s="112" t="s">
        <v>25</v>
      </c>
      <c r="G362" s="113"/>
      <c r="H362" s="113"/>
      <c r="I362" s="103" t="str">
        <f>IF(G362&gt;0,H362/G362*100,"-")</f>
        <v>-</v>
      </c>
      <c r="J362" s="190"/>
      <c r="K362" s="113"/>
      <c r="L362" s="161"/>
      <c r="M362" s="103" t="str">
        <f>IF(K362&gt;0,L362/K362*100,"-")</f>
        <v>-</v>
      </c>
      <c r="N362" s="518"/>
    </row>
    <row r="363" spans="1:14" s="23" customFormat="1" ht="28.5" customHeight="1">
      <c r="A363" s="514"/>
      <c r="B363" s="93"/>
      <c r="C363" s="94" t="s">
        <v>193</v>
      </c>
      <c r="D363" s="107"/>
      <c r="E363" s="159"/>
      <c r="F363" s="115"/>
      <c r="G363" s="116"/>
      <c r="H363" s="116"/>
      <c r="I363" s="103"/>
      <c r="J363" s="229"/>
      <c r="K363" s="113"/>
      <c r="L363" s="118"/>
      <c r="M363" s="103"/>
      <c r="N363" s="518"/>
    </row>
    <row r="364" spans="1:14" s="23" customFormat="1" ht="3.75" customHeight="1">
      <c r="A364" s="515"/>
      <c r="B364" s="99"/>
      <c r="C364" s="100"/>
      <c r="D364" s="98"/>
      <c r="E364" s="160"/>
      <c r="F364" s="99"/>
      <c r="G364" s="131"/>
      <c r="H364" s="131"/>
      <c r="I364" s="133"/>
      <c r="J364" s="283"/>
      <c r="K364" s="134"/>
      <c r="L364" s="132"/>
      <c r="M364" s="133"/>
      <c r="N364" s="185"/>
    </row>
    <row r="365" spans="1:14" ht="3.75" customHeight="1">
      <c r="A365" s="34"/>
      <c r="B365" s="35"/>
      <c r="C365" s="36"/>
      <c r="D365" s="37"/>
      <c r="E365" s="38"/>
      <c r="F365" s="35"/>
      <c r="G365" s="39"/>
      <c r="H365" s="39"/>
      <c r="I365" s="41"/>
      <c r="J365" s="39"/>
      <c r="K365" s="39"/>
      <c r="L365" s="40"/>
      <c r="M365" s="41"/>
      <c r="N365" s="57"/>
    </row>
    <row r="366" spans="1:14" ht="10.5" customHeight="1">
      <c r="A366" s="138" t="s">
        <v>51</v>
      </c>
      <c r="B366" s="519" t="s">
        <v>195</v>
      </c>
      <c r="C366" s="520"/>
      <c r="D366" s="139"/>
      <c r="E366" s="140"/>
      <c r="F366" s="141"/>
      <c r="G366" s="142">
        <f>SUM(G367:G368)</f>
        <v>132000</v>
      </c>
      <c r="H366" s="142">
        <f>SUM(H367:H368)</f>
        <v>42000</v>
      </c>
      <c r="I366" s="144">
        <f>IF(G366&gt;0,H366/G366*100,"-")</f>
        <v>31.818181818181817</v>
      </c>
      <c r="J366" s="142">
        <f>SUM(J367:J368)</f>
        <v>30000</v>
      </c>
      <c r="K366" s="142">
        <f>SUM(K367:K368)</f>
        <v>42000</v>
      </c>
      <c r="L366" s="143">
        <f>SUM(L367:L368)</f>
        <v>42000</v>
      </c>
      <c r="M366" s="144">
        <f>IF(K366&gt;0,L366/K366*100,"-")</f>
        <v>100</v>
      </c>
      <c r="N366" s="298"/>
    </row>
    <row r="367" spans="1:14" ht="10.5" customHeight="1">
      <c r="A367" s="141"/>
      <c r="B367" s="145"/>
      <c r="C367" s="146"/>
      <c r="D367" s="139"/>
      <c r="E367" s="140"/>
      <c r="F367" s="147" t="s">
        <v>20</v>
      </c>
      <c r="G367" s="148">
        <f>G372</f>
        <v>132000</v>
      </c>
      <c r="H367" s="148">
        <f>H372</f>
        <v>42000</v>
      </c>
      <c r="I367" s="150">
        <f>IF(G367&gt;0,H367/G367*100,"-")</f>
        <v>31.818181818181817</v>
      </c>
      <c r="J367" s="148">
        <f aca="true" t="shared" si="22" ref="J367:L368">J372</f>
        <v>30000</v>
      </c>
      <c r="K367" s="148">
        <f t="shared" si="22"/>
        <v>42000</v>
      </c>
      <c r="L367" s="149">
        <f t="shared" si="22"/>
        <v>42000</v>
      </c>
      <c r="M367" s="150">
        <f>IF(K367&gt;0,L367/K367*100,"-")</f>
        <v>100</v>
      </c>
      <c r="N367" s="298"/>
    </row>
    <row r="368" spans="1:14" ht="10.5" customHeight="1">
      <c r="A368" s="141"/>
      <c r="B368" s="145"/>
      <c r="C368" s="146"/>
      <c r="D368" s="139"/>
      <c r="E368" s="140"/>
      <c r="F368" s="147" t="s">
        <v>25</v>
      </c>
      <c r="G368" s="148">
        <f>G373</f>
        <v>0</v>
      </c>
      <c r="H368" s="148">
        <f>H373</f>
        <v>0</v>
      </c>
      <c r="I368" s="150" t="str">
        <f>IF(G368&gt;0,H368/G368*100,"-")</f>
        <v>-</v>
      </c>
      <c r="J368" s="148">
        <f t="shared" si="22"/>
        <v>0</v>
      </c>
      <c r="K368" s="148">
        <f t="shared" si="22"/>
        <v>0</v>
      </c>
      <c r="L368" s="149">
        <f t="shared" si="22"/>
        <v>0</v>
      </c>
      <c r="M368" s="150" t="str">
        <f>IF(K368&gt;0,L368/K368*100,"-")</f>
        <v>-</v>
      </c>
      <c r="N368" s="298"/>
    </row>
    <row r="369" spans="1:14" ht="3.75" customHeight="1">
      <c r="A369" s="151"/>
      <c r="B369" s="152"/>
      <c r="C369" s="153"/>
      <c r="D369" s="154"/>
      <c r="E369" s="155"/>
      <c r="F369" s="151"/>
      <c r="G369" s="156"/>
      <c r="H369" s="156"/>
      <c r="I369" s="157"/>
      <c r="J369" s="156"/>
      <c r="K369" s="156"/>
      <c r="L369" s="158"/>
      <c r="M369" s="157"/>
      <c r="N369" s="299"/>
    </row>
    <row r="370" spans="1:14" s="23" customFormat="1" ht="5.25" customHeight="1">
      <c r="A370" s="513" t="s">
        <v>4</v>
      </c>
      <c r="B370" s="90"/>
      <c r="C370" s="91"/>
      <c r="D370" s="89"/>
      <c r="E370" s="101"/>
      <c r="F370" s="90"/>
      <c r="G370" s="102"/>
      <c r="H370" s="102"/>
      <c r="I370" s="106"/>
      <c r="J370" s="281"/>
      <c r="K370" s="104"/>
      <c r="L370" s="105"/>
      <c r="M370" s="106"/>
      <c r="N370" s="303"/>
    </row>
    <row r="371" spans="1:14" s="23" customFormat="1" ht="10.5" customHeight="1">
      <c r="A371" s="514"/>
      <c r="B371" s="93" t="s">
        <v>32</v>
      </c>
      <c r="C371" s="95" t="s">
        <v>196</v>
      </c>
      <c r="D371" s="516" t="s">
        <v>63</v>
      </c>
      <c r="E371" s="517" t="s">
        <v>200</v>
      </c>
      <c r="F371" s="108" t="s">
        <v>33</v>
      </c>
      <c r="G371" s="109">
        <f>SUM(G372:G373)</f>
        <v>132000</v>
      </c>
      <c r="H371" s="280">
        <f>SUM(H372:H373)</f>
        <v>42000</v>
      </c>
      <c r="I371" s="111">
        <f>IF(G371&gt;0,H371/G371*100,"-")</f>
        <v>31.818181818181817</v>
      </c>
      <c r="J371" s="280">
        <f>SUM(J372:J373)</f>
        <v>30000</v>
      </c>
      <c r="K371" s="109">
        <f>SUM(K372:K373)</f>
        <v>42000</v>
      </c>
      <c r="L371" s="110">
        <f>SUM(L372:L373)</f>
        <v>42000</v>
      </c>
      <c r="M371" s="111">
        <f>IF(K371&gt;0,L371/K371*100,"-")</f>
        <v>100</v>
      </c>
      <c r="N371" s="518" t="s">
        <v>212</v>
      </c>
    </row>
    <row r="372" spans="1:14" s="23" customFormat="1" ht="10.5" customHeight="1">
      <c r="A372" s="514"/>
      <c r="B372" s="93"/>
      <c r="C372" s="94" t="s">
        <v>197</v>
      </c>
      <c r="D372" s="516"/>
      <c r="E372" s="517"/>
      <c r="F372" s="112" t="s">
        <v>20</v>
      </c>
      <c r="G372" s="113">
        <v>132000</v>
      </c>
      <c r="H372" s="190">
        <v>42000</v>
      </c>
      <c r="I372" s="162">
        <f>IF(G372&gt;0,H372/G372*100,"-")</f>
        <v>31.818181818181817</v>
      </c>
      <c r="J372" s="190">
        <v>30000</v>
      </c>
      <c r="K372" s="113">
        <v>42000</v>
      </c>
      <c r="L372" s="161">
        <v>42000</v>
      </c>
      <c r="M372" s="103">
        <f>IF(K372&gt;0,L372/K372*100,"-")</f>
        <v>100</v>
      </c>
      <c r="N372" s="518"/>
    </row>
    <row r="373" spans="1:14" s="23" customFormat="1" ht="10.5" customHeight="1">
      <c r="A373" s="514"/>
      <c r="B373" s="93"/>
      <c r="C373" s="94" t="s">
        <v>198</v>
      </c>
      <c r="D373" s="516"/>
      <c r="E373" s="517"/>
      <c r="F373" s="112" t="s">
        <v>25</v>
      </c>
      <c r="G373" s="113"/>
      <c r="H373" s="113"/>
      <c r="I373" s="103" t="str">
        <f>IF(G373&gt;0,H373/G373*100,"-")</f>
        <v>-</v>
      </c>
      <c r="J373" s="190"/>
      <c r="K373" s="113"/>
      <c r="L373" s="161"/>
      <c r="M373" s="103" t="str">
        <f>IF(K373&gt;0,L373/K373*100,"-")</f>
        <v>-</v>
      </c>
      <c r="N373" s="518"/>
    </row>
    <row r="374" spans="1:14" s="23" customFormat="1" ht="10.5" customHeight="1">
      <c r="A374" s="514"/>
      <c r="B374" s="93" t="s">
        <v>26</v>
      </c>
      <c r="C374" s="94" t="s">
        <v>199</v>
      </c>
      <c r="D374" s="107"/>
      <c r="E374" s="159"/>
      <c r="F374" s="115"/>
      <c r="G374" s="116"/>
      <c r="H374" s="116"/>
      <c r="I374" s="103"/>
      <c r="J374" s="229"/>
      <c r="K374" s="113"/>
      <c r="L374" s="118"/>
      <c r="M374" s="103"/>
      <c r="N374" s="518"/>
    </row>
    <row r="375" spans="1:14" s="23" customFormat="1" ht="51" customHeight="1">
      <c r="A375" s="514"/>
      <c r="B375" s="93"/>
      <c r="C375" s="94"/>
      <c r="D375" s="107"/>
      <c r="E375" s="159"/>
      <c r="F375" s="115"/>
      <c r="G375" s="116"/>
      <c r="H375" s="116"/>
      <c r="I375" s="103"/>
      <c r="J375" s="229"/>
      <c r="K375" s="113"/>
      <c r="L375" s="118"/>
      <c r="M375" s="103"/>
      <c r="N375" s="518"/>
    </row>
    <row r="376" spans="1:14" s="23" customFormat="1" ht="3.75" customHeight="1">
      <c r="A376" s="515"/>
      <c r="B376" s="99"/>
      <c r="C376" s="100"/>
      <c r="D376" s="98"/>
      <c r="E376" s="160"/>
      <c r="F376" s="99"/>
      <c r="G376" s="131"/>
      <c r="H376" s="30"/>
      <c r="I376" s="32"/>
      <c r="J376" s="285"/>
      <c r="K376" s="33"/>
      <c r="L376" s="31"/>
      <c r="M376" s="32"/>
      <c r="N376" s="64"/>
    </row>
    <row r="377" spans="1:14" ht="3.75" customHeight="1">
      <c r="A377" s="34"/>
      <c r="B377" s="35"/>
      <c r="C377" s="36"/>
      <c r="D377" s="37"/>
      <c r="E377" s="38"/>
      <c r="F377" s="35"/>
      <c r="G377" s="39"/>
      <c r="H377" s="39"/>
      <c r="I377" s="41"/>
      <c r="J377" s="39"/>
      <c r="K377" s="39"/>
      <c r="L377" s="40"/>
      <c r="M377" s="41"/>
      <c r="N377" s="57"/>
    </row>
    <row r="378" spans="1:14" ht="10.5" customHeight="1">
      <c r="A378" s="138" t="s">
        <v>52</v>
      </c>
      <c r="B378" s="519" t="s">
        <v>201</v>
      </c>
      <c r="C378" s="520"/>
      <c r="D378" s="139"/>
      <c r="E378" s="140"/>
      <c r="F378" s="141"/>
      <c r="G378" s="142">
        <f>SUM(G379:G380)</f>
        <v>238494335</v>
      </c>
      <c r="H378" s="142">
        <f>SUM(H379:H380)</f>
        <v>60981867.52</v>
      </c>
      <c r="I378" s="144">
        <f>IF(G378&gt;0,H378/G378*100,"-")</f>
        <v>25.569524542375397</v>
      </c>
      <c r="J378" s="142">
        <f>SUM(J379:J380)</f>
        <v>57089437</v>
      </c>
      <c r="K378" s="142">
        <f>SUM(K379:K380)</f>
        <v>61763690</v>
      </c>
      <c r="L378" s="143">
        <f>SUM(L379:L380)</f>
        <v>60981867.52</v>
      </c>
      <c r="M378" s="144">
        <f>IF(K378&gt;0,L378/K378*100,"-")</f>
        <v>98.73417135537078</v>
      </c>
      <c r="N378" s="298"/>
    </row>
    <row r="379" spans="1:14" ht="10.5" customHeight="1">
      <c r="A379" s="141"/>
      <c r="B379" s="145"/>
      <c r="C379" s="146"/>
      <c r="D379" s="139"/>
      <c r="E379" s="140"/>
      <c r="F379" s="147" t="s">
        <v>20</v>
      </c>
      <c r="G379" s="148">
        <f>G384</f>
        <v>238494335</v>
      </c>
      <c r="H379" s="148">
        <f>H384</f>
        <v>60981867.52</v>
      </c>
      <c r="I379" s="150">
        <f>IF(G379&gt;0,H379/G379*100,"-")</f>
        <v>25.569524542375397</v>
      </c>
      <c r="J379" s="148">
        <f aca="true" t="shared" si="23" ref="J379:L380">J384</f>
        <v>57089437</v>
      </c>
      <c r="K379" s="148">
        <f t="shared" si="23"/>
        <v>61763690</v>
      </c>
      <c r="L379" s="149">
        <f t="shared" si="23"/>
        <v>60981867.52</v>
      </c>
      <c r="M379" s="150">
        <f>IF(K379&gt;0,L379/K379*100,"-")</f>
        <v>98.73417135537078</v>
      </c>
      <c r="N379" s="298"/>
    </row>
    <row r="380" spans="1:14" ht="10.5" customHeight="1">
      <c r="A380" s="141"/>
      <c r="B380" s="145"/>
      <c r="C380" s="146"/>
      <c r="D380" s="139"/>
      <c r="E380" s="140"/>
      <c r="F380" s="147" t="s">
        <v>25</v>
      </c>
      <c r="G380" s="148">
        <f>G385</f>
        <v>0</v>
      </c>
      <c r="H380" s="148">
        <f>H385</f>
        <v>0</v>
      </c>
      <c r="I380" s="150" t="str">
        <f>IF(G380&gt;0,H380/G380*100,"-")</f>
        <v>-</v>
      </c>
      <c r="J380" s="148">
        <f t="shared" si="23"/>
        <v>0</v>
      </c>
      <c r="K380" s="148">
        <f t="shared" si="23"/>
        <v>0</v>
      </c>
      <c r="L380" s="149">
        <f t="shared" si="23"/>
        <v>0</v>
      </c>
      <c r="M380" s="150" t="str">
        <f>IF(K380&gt;0,L380/K380*100,"-")</f>
        <v>-</v>
      </c>
      <c r="N380" s="298"/>
    </row>
    <row r="381" spans="1:14" ht="3.75" customHeight="1">
      <c r="A381" s="42"/>
      <c r="B381" s="43"/>
      <c r="C381" s="44"/>
      <c r="D381" s="45"/>
      <c r="E381" s="46"/>
      <c r="F381" s="42"/>
      <c r="G381" s="47"/>
      <c r="H381" s="47"/>
      <c r="I381" s="48"/>
      <c r="J381" s="47"/>
      <c r="K381" s="47"/>
      <c r="L381" s="49"/>
      <c r="M381" s="48"/>
      <c r="N381" s="305"/>
    </row>
    <row r="382" spans="1:14" s="23" customFormat="1" ht="5.25" customHeight="1">
      <c r="A382" s="513" t="s">
        <v>4</v>
      </c>
      <c r="B382" s="90"/>
      <c r="C382" s="91"/>
      <c r="D382" s="89"/>
      <c r="E382" s="101"/>
      <c r="F382" s="90"/>
      <c r="G382" s="102"/>
      <c r="H382" s="102"/>
      <c r="I382" s="106"/>
      <c r="J382" s="281"/>
      <c r="K382" s="104"/>
      <c r="L382" s="105"/>
      <c r="M382" s="106"/>
      <c r="N382" s="65"/>
    </row>
    <row r="383" spans="1:14" s="23" customFormat="1" ht="10.5" customHeight="1">
      <c r="A383" s="514"/>
      <c r="B383" s="93" t="s">
        <v>32</v>
      </c>
      <c r="C383" s="95" t="s">
        <v>202</v>
      </c>
      <c r="D383" s="516" t="s">
        <v>63</v>
      </c>
      <c r="E383" s="517" t="s">
        <v>204</v>
      </c>
      <c r="F383" s="108" t="s">
        <v>33</v>
      </c>
      <c r="G383" s="109">
        <f>SUM(G384:G385)</f>
        <v>238494335</v>
      </c>
      <c r="H383" s="109">
        <f>SUM(H384:H385)</f>
        <v>60981867.52</v>
      </c>
      <c r="I383" s="111">
        <f>IF(G383&gt;0,H383/G383*100,"-")</f>
        <v>25.569524542375397</v>
      </c>
      <c r="J383" s="280">
        <f>SUM(J384:J385)</f>
        <v>57089437</v>
      </c>
      <c r="K383" s="109">
        <f>SUM(K384:K385)</f>
        <v>61763690</v>
      </c>
      <c r="L383" s="110">
        <f>SUM(L384:L385)</f>
        <v>60981867.52</v>
      </c>
      <c r="M383" s="111">
        <f>IF(K383&gt;0,L383/K383*100,"-")</f>
        <v>98.73417135537078</v>
      </c>
      <c r="N383" s="518" t="s">
        <v>231</v>
      </c>
    </row>
    <row r="384" spans="1:14" s="23" customFormat="1" ht="10.5" customHeight="1">
      <c r="A384" s="514"/>
      <c r="B384" s="93" t="s">
        <v>26</v>
      </c>
      <c r="C384" s="94" t="s">
        <v>203</v>
      </c>
      <c r="D384" s="516"/>
      <c r="E384" s="517"/>
      <c r="F384" s="112" t="s">
        <v>20</v>
      </c>
      <c r="G384" s="113">
        <v>238494335</v>
      </c>
      <c r="H384" s="316">
        <v>60981867.52</v>
      </c>
      <c r="I384" s="162">
        <f>IF(G384&gt;0,H384/G384*100,"-")</f>
        <v>25.569524542375397</v>
      </c>
      <c r="J384" s="190">
        <v>57089437</v>
      </c>
      <c r="K384" s="113">
        <v>61763690</v>
      </c>
      <c r="L384" s="163">
        <v>60981867.52</v>
      </c>
      <c r="M384" s="103">
        <f>IF(K384&gt;0,L384/K384*100,"-")</f>
        <v>98.73417135537078</v>
      </c>
      <c r="N384" s="518"/>
    </row>
    <row r="385" spans="1:14" s="23" customFormat="1" ht="10.5" customHeight="1">
      <c r="A385" s="514"/>
      <c r="B385" s="93"/>
      <c r="C385" s="94"/>
      <c r="D385" s="516"/>
      <c r="E385" s="517"/>
      <c r="F385" s="112" t="s">
        <v>25</v>
      </c>
      <c r="G385" s="113"/>
      <c r="H385" s="113"/>
      <c r="I385" s="103" t="str">
        <f>IF(G385&gt;0,H385/G385*100,"-")</f>
        <v>-</v>
      </c>
      <c r="J385" s="190"/>
      <c r="K385" s="113"/>
      <c r="L385" s="161"/>
      <c r="M385" s="103" t="str">
        <f>IF(K385&gt;0,L385/K385*100,"-")</f>
        <v>-</v>
      </c>
      <c r="N385" s="518"/>
    </row>
    <row r="386" spans="1:14" s="23" customFormat="1" ht="18" customHeight="1">
      <c r="A386" s="514"/>
      <c r="B386" s="93"/>
      <c r="C386" s="94"/>
      <c r="D386" s="107"/>
      <c r="E386" s="159"/>
      <c r="F386" s="115"/>
      <c r="G386" s="116"/>
      <c r="H386" s="116"/>
      <c r="I386" s="103"/>
      <c r="J386" s="229"/>
      <c r="K386" s="113"/>
      <c r="L386" s="118"/>
      <c r="M386" s="103"/>
      <c r="N386" s="518"/>
    </row>
    <row r="387" spans="1:14" s="23" customFormat="1" ht="3.75" customHeight="1">
      <c r="A387" s="515"/>
      <c r="B387" s="99"/>
      <c r="C387" s="100"/>
      <c r="D387" s="98"/>
      <c r="E387" s="160"/>
      <c r="F387" s="99"/>
      <c r="G387" s="131"/>
      <c r="H387" s="99"/>
      <c r="I387" s="133"/>
      <c r="J387" s="283"/>
      <c r="K387" s="134"/>
      <c r="L387" s="132"/>
      <c r="M387" s="133"/>
      <c r="N387" s="185"/>
    </row>
    <row r="388" spans="1:14" s="23" customFormat="1" ht="3.75" customHeight="1">
      <c r="A388" s="258"/>
      <c r="B388" s="317"/>
      <c r="C388" s="318"/>
      <c r="D388" s="540"/>
      <c r="E388" s="258"/>
      <c r="F388" s="317"/>
      <c r="G388" s="319"/>
      <c r="H388" s="319"/>
      <c r="I388" s="268"/>
      <c r="J388" s="319"/>
      <c r="K388" s="266"/>
      <c r="L388" s="320"/>
      <c r="M388" s="268"/>
      <c r="N388" s="256"/>
    </row>
    <row r="389" spans="1:14" ht="10.5" customHeight="1">
      <c r="A389" s="257" t="s">
        <v>18</v>
      </c>
      <c r="B389" s="547" t="s">
        <v>30</v>
      </c>
      <c r="C389" s="548"/>
      <c r="D389" s="541"/>
      <c r="E389" s="258"/>
      <c r="F389" s="259"/>
      <c r="G389" s="260">
        <f>SUM(G390:G391)</f>
        <v>326508767</v>
      </c>
      <c r="H389" s="260">
        <f>SUM(H390:H391)</f>
        <v>97137239</v>
      </c>
      <c r="I389" s="262">
        <f>IF(G389&gt;0,H389/G389*100,"-")</f>
        <v>29.75026976840717</v>
      </c>
      <c r="J389" s="260">
        <f>SUM(J390:J391)</f>
        <v>53660905</v>
      </c>
      <c r="K389" s="260">
        <f>SUM(K390:K391)</f>
        <v>50083469</v>
      </c>
      <c r="L389" s="261">
        <f>SUM(L390:L391)</f>
        <v>39514171.510000005</v>
      </c>
      <c r="M389" s="262">
        <f>IF(K389&gt;0,L389/K389*100,"-")</f>
        <v>78.89663455620457</v>
      </c>
      <c r="N389" s="263"/>
    </row>
    <row r="390" spans="1:14" ht="10.5" customHeight="1">
      <c r="A390" s="259"/>
      <c r="B390" s="538" t="s">
        <v>20</v>
      </c>
      <c r="C390" s="539"/>
      <c r="D390" s="541"/>
      <c r="E390" s="258"/>
      <c r="F390" s="264"/>
      <c r="G390" s="266">
        <f>G395+G430+G466+G497+G677+G699+G735+G752+G764+G775+G786+G856</f>
        <v>296300287</v>
      </c>
      <c r="H390" s="266">
        <f>H395+H430+H466+H497+H677+H699+H735+H752+H764+H775+H786+H856</f>
        <v>89712398</v>
      </c>
      <c r="I390" s="268">
        <f>IF(G390&gt;0,H390/G390*100,"-")</f>
        <v>30.277526528349263</v>
      </c>
      <c r="J390" s="266">
        <f aca="true" t="shared" si="24" ref="J390:L391">J395+J430+J466+J497+J677+J699+J735+J752+J764+J775+J786+J856</f>
        <v>50410905</v>
      </c>
      <c r="K390" s="266">
        <f t="shared" si="24"/>
        <v>39541977</v>
      </c>
      <c r="L390" s="267">
        <f t="shared" si="24"/>
        <v>32901147.130000003</v>
      </c>
      <c r="M390" s="268">
        <f>IF(K390&gt;0,L390/K390*100,"-")</f>
        <v>83.2056200174311</v>
      </c>
      <c r="N390" s="263"/>
    </row>
    <row r="391" spans="1:14" ht="10.5" customHeight="1">
      <c r="A391" s="259"/>
      <c r="B391" s="538" t="s">
        <v>25</v>
      </c>
      <c r="C391" s="539"/>
      <c r="D391" s="541"/>
      <c r="E391" s="258"/>
      <c r="F391" s="264"/>
      <c r="G391" s="266">
        <f>G396+G431+G467+G498+G678+G700+G736+G753+G765+G776+G787+G857</f>
        <v>30208480</v>
      </c>
      <c r="H391" s="266">
        <f>H396+H431+H467+H498+H678+H700+H736+H753+H765+H776+H787+H857</f>
        <v>7424841</v>
      </c>
      <c r="I391" s="268">
        <f>IF(G391&gt;0,H391/G391*100,"-")</f>
        <v>24.578664666345343</v>
      </c>
      <c r="J391" s="266">
        <f t="shared" si="24"/>
        <v>3250000</v>
      </c>
      <c r="K391" s="266">
        <f t="shared" si="24"/>
        <v>10541492</v>
      </c>
      <c r="L391" s="267">
        <f t="shared" si="24"/>
        <v>6613024.38</v>
      </c>
      <c r="M391" s="268">
        <f>IF(K391&gt;0,L391/K391*100,"-")</f>
        <v>62.733286521490506</v>
      </c>
      <c r="N391" s="263"/>
    </row>
    <row r="392" spans="1:14" ht="8.25" customHeight="1">
      <c r="A392" s="269"/>
      <c r="B392" s="270"/>
      <c r="C392" s="321"/>
      <c r="D392" s="542"/>
      <c r="E392" s="272"/>
      <c r="F392" s="269"/>
      <c r="G392" s="273"/>
      <c r="H392" s="273"/>
      <c r="I392" s="275"/>
      <c r="J392" s="273"/>
      <c r="K392" s="273"/>
      <c r="L392" s="274"/>
      <c r="M392" s="275"/>
      <c r="N392" s="276"/>
    </row>
    <row r="393" spans="1:14" ht="11.25">
      <c r="A393" s="214"/>
      <c r="B393" s="215"/>
      <c r="C393" s="322"/>
      <c r="D393" s="217"/>
      <c r="E393" s="217"/>
      <c r="F393" s="214"/>
      <c r="G393" s="219"/>
      <c r="H393" s="219"/>
      <c r="I393" s="221"/>
      <c r="J393" s="219"/>
      <c r="K393" s="219"/>
      <c r="L393" s="220"/>
      <c r="M393" s="221"/>
      <c r="N393" s="323"/>
    </row>
    <row r="394" spans="1:14" ht="11.25">
      <c r="A394" s="67" t="s">
        <v>4</v>
      </c>
      <c r="B394" s="523" t="s">
        <v>40</v>
      </c>
      <c r="C394" s="524"/>
      <c r="D394" s="68"/>
      <c r="E394" s="68"/>
      <c r="F394" s="70"/>
      <c r="G394" s="71">
        <f>SUM(G395:G396)</f>
        <v>8216500</v>
      </c>
      <c r="H394" s="71">
        <f>SUM(H395:H396)</f>
        <v>1446898</v>
      </c>
      <c r="I394" s="72">
        <f>IF(G394&gt;0,H394/G394*100,"-")</f>
        <v>17.60966348201789</v>
      </c>
      <c r="J394" s="71">
        <f>SUM(J395:J396)</f>
        <v>710000</v>
      </c>
      <c r="K394" s="71">
        <f>SUM(K395:K396)</f>
        <v>470000</v>
      </c>
      <c r="L394" s="73">
        <f>SUM(L395:L396)</f>
        <v>429762</v>
      </c>
      <c r="M394" s="72">
        <f>IF(K394&gt;0,L394/K394*100,"-")</f>
        <v>91.43872340425531</v>
      </c>
      <c r="N394" s="324"/>
    </row>
    <row r="395" spans="1:14" ht="11.25">
      <c r="A395" s="70"/>
      <c r="B395" s="79"/>
      <c r="C395" s="325"/>
      <c r="D395" s="68"/>
      <c r="E395" s="68"/>
      <c r="F395" s="75" t="s">
        <v>20</v>
      </c>
      <c r="G395" s="76">
        <f>G400+G424+G406+G413+G418</f>
        <v>8216500</v>
      </c>
      <c r="H395" s="76">
        <f>H400+H424+H406+H413+H418</f>
        <v>1446898</v>
      </c>
      <c r="I395" s="78">
        <f>IF(G395&gt;0,H395/G395*100,"-")</f>
        <v>17.60966348201789</v>
      </c>
      <c r="J395" s="76">
        <f aca="true" t="shared" si="25" ref="J395:L396">J400+J424+J406+J413+J418</f>
        <v>710000</v>
      </c>
      <c r="K395" s="76">
        <f t="shared" si="25"/>
        <v>470000</v>
      </c>
      <c r="L395" s="77">
        <f t="shared" si="25"/>
        <v>429762</v>
      </c>
      <c r="M395" s="78">
        <f>IF(K395&gt;0,L395/K395*100,"-")</f>
        <v>91.43872340425531</v>
      </c>
      <c r="N395" s="324"/>
    </row>
    <row r="396" spans="1:14" ht="11.25">
      <c r="A396" s="70"/>
      <c r="B396" s="79"/>
      <c r="C396" s="325"/>
      <c r="D396" s="68"/>
      <c r="E396" s="68"/>
      <c r="F396" s="75" t="s">
        <v>25</v>
      </c>
      <c r="G396" s="76">
        <f>G401+G425+G407+G414+G419</f>
        <v>0</v>
      </c>
      <c r="H396" s="76">
        <f>H401+H425+H407+H414+H419</f>
        <v>0</v>
      </c>
      <c r="I396" s="78" t="str">
        <f>IF(G396&gt;0,H396/G396*100,"-")</f>
        <v>-</v>
      </c>
      <c r="J396" s="76">
        <f t="shared" si="25"/>
        <v>0</v>
      </c>
      <c r="K396" s="76">
        <f t="shared" si="25"/>
        <v>0</v>
      </c>
      <c r="L396" s="77">
        <f t="shared" si="25"/>
        <v>0</v>
      </c>
      <c r="M396" s="78" t="str">
        <f>IF(K396&gt;0,L396/K396*100,"-")</f>
        <v>-</v>
      </c>
      <c r="N396" s="324"/>
    </row>
    <row r="397" spans="1:14" ht="11.25">
      <c r="A397" s="81"/>
      <c r="B397" s="82"/>
      <c r="C397" s="326"/>
      <c r="D397" s="84"/>
      <c r="E397" s="84"/>
      <c r="F397" s="81"/>
      <c r="G397" s="86"/>
      <c r="H397" s="86"/>
      <c r="I397" s="87"/>
      <c r="J397" s="86"/>
      <c r="K397" s="86"/>
      <c r="L397" s="88"/>
      <c r="M397" s="87"/>
      <c r="N397" s="327"/>
    </row>
    <row r="398" spans="1:14" ht="11.25">
      <c r="A398" s="328"/>
      <c r="B398" s="90"/>
      <c r="C398" s="91"/>
      <c r="D398" s="89"/>
      <c r="E398" s="89"/>
      <c r="F398" s="90"/>
      <c r="G398" s="90"/>
      <c r="H398" s="102"/>
      <c r="I398" s="106"/>
      <c r="J398" s="102"/>
      <c r="K398" s="104"/>
      <c r="L398" s="105"/>
      <c r="M398" s="329"/>
      <c r="N398" s="330"/>
    </row>
    <row r="399" spans="1:14" ht="11.25">
      <c r="A399" s="514" t="s">
        <v>4</v>
      </c>
      <c r="B399" s="93" t="s">
        <v>32</v>
      </c>
      <c r="C399" s="95" t="s">
        <v>234</v>
      </c>
      <c r="D399" s="516" t="s">
        <v>235</v>
      </c>
      <c r="E399" s="516" t="s">
        <v>236</v>
      </c>
      <c r="F399" s="108" t="s">
        <v>33</v>
      </c>
      <c r="G399" s="110">
        <f>SUM(G400:G401)</f>
        <v>901500</v>
      </c>
      <c r="H399" s="109">
        <f>SUM(H400:H401)</f>
        <v>332138</v>
      </c>
      <c r="I399" s="111">
        <f>IF(G399&gt;0,H399/G399*100,"-")</f>
        <v>36.84281752634498</v>
      </c>
      <c r="J399" s="109">
        <f>SUM(J400:J401)</f>
        <v>400000</v>
      </c>
      <c r="K399" s="109">
        <f>SUM(K400:K401)</f>
        <v>0</v>
      </c>
      <c r="L399" s="110">
        <f>SUM(L400:L401)</f>
        <v>0</v>
      </c>
      <c r="M399" s="191" t="str">
        <f aca="true" t="shared" si="26" ref="M399:M425">IF(K399&gt;0,L399/K399*100,"-")</f>
        <v>-</v>
      </c>
      <c r="N399" s="560" t="s">
        <v>237</v>
      </c>
    </row>
    <row r="400" spans="1:14" ht="11.25">
      <c r="A400" s="514"/>
      <c r="B400" s="93"/>
      <c r="C400" s="331" t="s">
        <v>238</v>
      </c>
      <c r="D400" s="516"/>
      <c r="E400" s="516"/>
      <c r="F400" s="112" t="s">
        <v>20</v>
      </c>
      <c r="G400" s="114">
        <v>901500</v>
      </c>
      <c r="H400" s="113">
        <v>332138</v>
      </c>
      <c r="I400" s="103">
        <f>IF(G400&gt;0,H400/G400*100,"-")</f>
        <v>36.84281752634498</v>
      </c>
      <c r="J400" s="113">
        <v>400000</v>
      </c>
      <c r="K400" s="113">
        <f>400000-400000</f>
        <v>0</v>
      </c>
      <c r="L400" s="161">
        <v>0</v>
      </c>
      <c r="M400" s="191" t="str">
        <f t="shared" si="26"/>
        <v>-</v>
      </c>
      <c r="N400" s="560"/>
    </row>
    <row r="401" spans="1:14" ht="11.25">
      <c r="A401" s="514"/>
      <c r="B401" s="93" t="s">
        <v>26</v>
      </c>
      <c r="C401" s="331" t="s">
        <v>239</v>
      </c>
      <c r="D401" s="516"/>
      <c r="E401" s="516"/>
      <c r="F401" s="112" t="s">
        <v>25</v>
      </c>
      <c r="G401" s="114">
        <v>0</v>
      </c>
      <c r="H401" s="113">
        <v>0</v>
      </c>
      <c r="I401" s="103" t="str">
        <f>IF(G401&gt;0,H401/G401*100,"-")</f>
        <v>-</v>
      </c>
      <c r="J401" s="113">
        <v>0</v>
      </c>
      <c r="K401" s="190">
        <v>0</v>
      </c>
      <c r="L401" s="118">
        <v>0</v>
      </c>
      <c r="M401" s="191" t="str">
        <f t="shared" si="26"/>
        <v>-</v>
      </c>
      <c r="N401" s="560"/>
    </row>
    <row r="402" spans="1:14" ht="11.25">
      <c r="A402" s="332"/>
      <c r="B402" s="93"/>
      <c r="C402" s="95"/>
      <c r="D402" s="107"/>
      <c r="E402" s="107"/>
      <c r="F402" s="115"/>
      <c r="G402" s="117"/>
      <c r="H402" s="116"/>
      <c r="I402" s="333"/>
      <c r="J402" s="116"/>
      <c r="K402" s="190"/>
      <c r="L402" s="118"/>
      <c r="M402" s="191"/>
      <c r="N402" s="560"/>
    </row>
    <row r="403" spans="1:14" ht="11.25">
      <c r="A403" s="334"/>
      <c r="B403" s="99"/>
      <c r="C403" s="100"/>
      <c r="D403" s="98"/>
      <c r="E403" s="98"/>
      <c r="F403" s="99"/>
      <c r="G403" s="132"/>
      <c r="H403" s="131"/>
      <c r="I403" s="99"/>
      <c r="J403" s="131"/>
      <c r="K403" s="134"/>
      <c r="L403" s="132"/>
      <c r="M403" s="191"/>
      <c r="N403" s="335"/>
    </row>
    <row r="404" spans="1:14" ht="11.25">
      <c r="A404" s="328"/>
      <c r="B404" s="90"/>
      <c r="C404" s="91"/>
      <c r="D404" s="89"/>
      <c r="E404" s="89"/>
      <c r="F404" s="90"/>
      <c r="G404" s="90"/>
      <c r="H404" s="102"/>
      <c r="I404" s="106"/>
      <c r="J404" s="102"/>
      <c r="K404" s="104"/>
      <c r="L404" s="105"/>
      <c r="M404" s="329" t="str">
        <f t="shared" si="26"/>
        <v>-</v>
      </c>
      <c r="N404" s="330"/>
    </row>
    <row r="405" spans="1:14" ht="11.25">
      <c r="A405" s="514" t="s">
        <v>39</v>
      </c>
      <c r="B405" s="93" t="s">
        <v>32</v>
      </c>
      <c r="C405" s="95" t="s">
        <v>240</v>
      </c>
      <c r="D405" s="516" t="s">
        <v>55</v>
      </c>
      <c r="E405" s="516" t="s">
        <v>236</v>
      </c>
      <c r="F405" s="108" t="s">
        <v>33</v>
      </c>
      <c r="G405" s="110">
        <f>SUM(G406:G407)</f>
        <v>460000</v>
      </c>
      <c r="H405" s="109">
        <f>SUM(H406:H407)</f>
        <v>355962</v>
      </c>
      <c r="I405" s="111">
        <f>IF(G405&gt;0,H405/G405*100,"-")</f>
        <v>77.38304347826087</v>
      </c>
      <c r="J405" s="109">
        <f>SUM(J406:J407)</f>
        <v>120000</v>
      </c>
      <c r="K405" s="109">
        <f>SUM(K406:K407)</f>
        <v>380000</v>
      </c>
      <c r="L405" s="110">
        <f>SUM(L406:L407)</f>
        <v>355962</v>
      </c>
      <c r="M405" s="191">
        <f t="shared" si="26"/>
        <v>93.67421052631579</v>
      </c>
      <c r="N405" s="560" t="s">
        <v>241</v>
      </c>
    </row>
    <row r="406" spans="1:14" ht="11.25">
      <c r="A406" s="514"/>
      <c r="B406" s="93"/>
      <c r="C406" s="336" t="s">
        <v>242</v>
      </c>
      <c r="D406" s="516"/>
      <c r="E406" s="516"/>
      <c r="F406" s="112" t="s">
        <v>20</v>
      </c>
      <c r="G406" s="114">
        <v>460000</v>
      </c>
      <c r="H406" s="113">
        <f>L406</f>
        <v>355962</v>
      </c>
      <c r="I406" s="103">
        <f>IF(G406&gt;0,H406/G406*100,"-")</f>
        <v>77.38304347826087</v>
      </c>
      <c r="J406" s="113">
        <v>120000</v>
      </c>
      <c r="K406" s="113">
        <v>380000</v>
      </c>
      <c r="L406" s="161">
        <v>355962</v>
      </c>
      <c r="M406" s="191">
        <f t="shared" si="26"/>
        <v>93.67421052631579</v>
      </c>
      <c r="N406" s="560"/>
    </row>
    <row r="407" spans="1:14" ht="11.25">
      <c r="A407" s="514"/>
      <c r="B407" s="93" t="s">
        <v>26</v>
      </c>
      <c r="C407" s="336" t="s">
        <v>243</v>
      </c>
      <c r="D407" s="516"/>
      <c r="E407" s="516"/>
      <c r="F407" s="112" t="s">
        <v>25</v>
      </c>
      <c r="G407" s="114">
        <v>0</v>
      </c>
      <c r="H407" s="113">
        <v>0</v>
      </c>
      <c r="I407" s="103" t="str">
        <f>IF(G407&gt;0,H407/G407*100,"-")</f>
        <v>-</v>
      </c>
      <c r="J407" s="113">
        <v>0</v>
      </c>
      <c r="K407" s="190">
        <v>0</v>
      </c>
      <c r="L407" s="118">
        <v>0</v>
      </c>
      <c r="M407" s="191" t="str">
        <f t="shared" si="26"/>
        <v>-</v>
      </c>
      <c r="N407" s="560"/>
    </row>
    <row r="408" spans="1:14" ht="22.5">
      <c r="A408" s="332"/>
      <c r="B408" s="93"/>
      <c r="C408" s="336" t="s">
        <v>244</v>
      </c>
      <c r="D408" s="107"/>
      <c r="E408" s="107"/>
      <c r="F408" s="115"/>
      <c r="G408" s="117"/>
      <c r="H408" s="116"/>
      <c r="I408" s="333"/>
      <c r="J408" s="116"/>
      <c r="K408" s="190"/>
      <c r="L408" s="118"/>
      <c r="M408" s="191"/>
      <c r="N408" s="560"/>
    </row>
    <row r="409" spans="1:14" ht="11.25">
      <c r="A409" s="332"/>
      <c r="B409" s="93"/>
      <c r="C409" s="95" t="s">
        <v>245</v>
      </c>
      <c r="D409" s="107"/>
      <c r="E409" s="107"/>
      <c r="F409" s="115"/>
      <c r="G409" s="117"/>
      <c r="H409" s="116"/>
      <c r="I409" s="333"/>
      <c r="J409" s="116"/>
      <c r="K409" s="190"/>
      <c r="L409" s="118"/>
      <c r="M409" s="191"/>
      <c r="N409" s="560"/>
    </row>
    <row r="410" spans="1:14" ht="11.25">
      <c r="A410" s="334"/>
      <c r="B410" s="99"/>
      <c r="C410" s="100"/>
      <c r="D410" s="98"/>
      <c r="E410" s="98"/>
      <c r="F410" s="99"/>
      <c r="G410" s="132"/>
      <c r="H410" s="131"/>
      <c r="I410" s="99"/>
      <c r="J410" s="131"/>
      <c r="K410" s="134"/>
      <c r="L410" s="132"/>
      <c r="M410" s="191"/>
      <c r="N410" s="335"/>
    </row>
    <row r="411" spans="1:14" ht="11.25">
      <c r="A411" s="328"/>
      <c r="B411" s="90"/>
      <c r="C411" s="91"/>
      <c r="D411" s="89"/>
      <c r="E411" s="89"/>
      <c r="F411" s="90"/>
      <c r="G411" s="90"/>
      <c r="H411" s="102"/>
      <c r="I411" s="106"/>
      <c r="J411" s="102"/>
      <c r="K411" s="104"/>
      <c r="L411" s="105"/>
      <c r="M411" s="329"/>
      <c r="N411" s="337"/>
    </row>
    <row r="412" spans="1:14" ht="22.5">
      <c r="A412" s="514" t="s">
        <v>41</v>
      </c>
      <c r="B412" s="93" t="s">
        <v>32</v>
      </c>
      <c r="C412" s="95" t="s">
        <v>246</v>
      </c>
      <c r="D412" s="516" t="s">
        <v>247</v>
      </c>
      <c r="E412" s="516" t="s">
        <v>236</v>
      </c>
      <c r="F412" s="108" t="s">
        <v>33</v>
      </c>
      <c r="G412" s="110">
        <f>SUM(G413:G414)</f>
        <v>6485000</v>
      </c>
      <c r="H412" s="109">
        <f>SUM(H413:H414)</f>
        <v>684998</v>
      </c>
      <c r="I412" s="111">
        <f>IF(G412&gt;0,H412/G412*100,"-")</f>
        <v>10.562806476484194</v>
      </c>
      <c r="J412" s="109">
        <f>SUM(J413:J414)</f>
        <v>0</v>
      </c>
      <c r="K412" s="109">
        <f>SUM(K413:K414)</f>
        <v>0</v>
      </c>
      <c r="L412" s="110">
        <f>SUM(L413:L414)</f>
        <v>0</v>
      </c>
      <c r="M412" s="191" t="str">
        <f t="shared" si="26"/>
        <v>-</v>
      </c>
      <c r="N412" s="561" t="s">
        <v>248</v>
      </c>
    </row>
    <row r="413" spans="1:14" ht="22.5">
      <c r="A413" s="514"/>
      <c r="B413" s="93" t="s">
        <v>26</v>
      </c>
      <c r="C413" s="336" t="s">
        <v>249</v>
      </c>
      <c r="D413" s="516"/>
      <c r="E413" s="516"/>
      <c r="F413" s="112" t="s">
        <v>20</v>
      </c>
      <c r="G413" s="114">
        <v>6485000</v>
      </c>
      <c r="H413" s="113">
        <f>ROUNDUP(630524.75+54472.34,0)</f>
        <v>684998</v>
      </c>
      <c r="I413" s="103">
        <f>IF(G413&gt;0,H413/G413*100,"-")</f>
        <v>10.562806476484194</v>
      </c>
      <c r="J413" s="113">
        <v>0</v>
      </c>
      <c r="K413" s="113">
        <v>0</v>
      </c>
      <c r="L413" s="161">
        <v>0</v>
      </c>
      <c r="M413" s="191" t="str">
        <f t="shared" si="26"/>
        <v>-</v>
      </c>
      <c r="N413" s="561"/>
    </row>
    <row r="414" spans="1:14" ht="11.25">
      <c r="A414" s="514"/>
      <c r="B414" s="93"/>
      <c r="C414" s="95" t="s">
        <v>250</v>
      </c>
      <c r="D414" s="516"/>
      <c r="E414" s="516"/>
      <c r="F414" s="112" t="s">
        <v>25</v>
      </c>
      <c r="G414" s="114">
        <v>0</v>
      </c>
      <c r="H414" s="113">
        <v>0</v>
      </c>
      <c r="I414" s="103" t="str">
        <f>IF(G414&gt;0,H414/G414*100,"-")</f>
        <v>-</v>
      </c>
      <c r="J414" s="113">
        <v>0</v>
      </c>
      <c r="K414" s="190">
        <v>0</v>
      </c>
      <c r="L414" s="118">
        <v>0</v>
      </c>
      <c r="M414" s="191" t="str">
        <f t="shared" si="26"/>
        <v>-</v>
      </c>
      <c r="N414" s="561"/>
    </row>
    <row r="415" spans="1:14" ht="11.25">
      <c r="A415" s="334"/>
      <c r="B415" s="99"/>
      <c r="C415" s="100"/>
      <c r="D415" s="98"/>
      <c r="E415" s="98"/>
      <c r="F415" s="99"/>
      <c r="G415" s="132"/>
      <c r="H415" s="131"/>
      <c r="I415" s="99"/>
      <c r="J415" s="131"/>
      <c r="K415" s="134"/>
      <c r="L415" s="132"/>
      <c r="M415" s="191"/>
      <c r="N415" s="338"/>
    </row>
    <row r="416" spans="1:14" ht="11.25">
      <c r="A416" s="328"/>
      <c r="B416" s="90"/>
      <c r="C416" s="91"/>
      <c r="D416" s="89"/>
      <c r="E416" s="89"/>
      <c r="F416" s="90"/>
      <c r="G416" s="90"/>
      <c r="H416" s="102"/>
      <c r="I416" s="106"/>
      <c r="J416" s="102"/>
      <c r="K416" s="104"/>
      <c r="L416" s="105"/>
      <c r="M416" s="329"/>
      <c r="N416" s="330"/>
    </row>
    <row r="417" spans="1:14" ht="11.25">
      <c r="A417" s="514" t="s">
        <v>42</v>
      </c>
      <c r="B417" s="93" t="s">
        <v>32</v>
      </c>
      <c r="C417" s="95" t="s">
        <v>251</v>
      </c>
      <c r="D417" s="516" t="s">
        <v>55</v>
      </c>
      <c r="E417" s="516" t="s">
        <v>236</v>
      </c>
      <c r="F417" s="108" t="s">
        <v>33</v>
      </c>
      <c r="G417" s="110">
        <f>SUM(G418:G419)</f>
        <v>100000</v>
      </c>
      <c r="H417" s="109">
        <f>SUM(H418:H419)</f>
        <v>0</v>
      </c>
      <c r="I417" s="111">
        <f>IF(G417&gt;0,H417/G417*100,"-")</f>
        <v>0</v>
      </c>
      <c r="J417" s="109">
        <f>SUM(J418:J419)</f>
        <v>100000</v>
      </c>
      <c r="K417" s="109">
        <f>SUM(K418:K419)</f>
        <v>0</v>
      </c>
      <c r="L417" s="110">
        <f>SUM(L418:L419)</f>
        <v>0</v>
      </c>
      <c r="M417" s="191" t="str">
        <f t="shared" si="26"/>
        <v>-</v>
      </c>
      <c r="N417" s="560" t="s">
        <v>252</v>
      </c>
    </row>
    <row r="418" spans="1:14" ht="11.25">
      <c r="A418" s="514"/>
      <c r="B418" s="93" t="s">
        <v>26</v>
      </c>
      <c r="C418" s="336" t="s">
        <v>253</v>
      </c>
      <c r="D418" s="516"/>
      <c r="E418" s="516"/>
      <c r="F418" s="112" t="s">
        <v>20</v>
      </c>
      <c r="G418" s="114">
        <v>100000</v>
      </c>
      <c r="H418" s="113">
        <f>L418</f>
        <v>0</v>
      </c>
      <c r="I418" s="103">
        <f>IF(G418&gt;0,H418/G418*100,"-")</f>
        <v>0</v>
      </c>
      <c r="J418" s="113">
        <v>100000</v>
      </c>
      <c r="K418" s="113">
        <f>100000-100000</f>
        <v>0</v>
      </c>
      <c r="L418" s="161">
        <v>0</v>
      </c>
      <c r="M418" s="191" t="str">
        <f t="shared" si="26"/>
        <v>-</v>
      </c>
      <c r="N418" s="560"/>
    </row>
    <row r="419" spans="1:14" ht="11.25">
      <c r="A419" s="514"/>
      <c r="B419" s="93"/>
      <c r="C419" s="95"/>
      <c r="D419" s="516"/>
      <c r="E419" s="516"/>
      <c r="F419" s="112" t="s">
        <v>25</v>
      </c>
      <c r="G419" s="114">
        <v>0</v>
      </c>
      <c r="H419" s="113">
        <v>0</v>
      </c>
      <c r="I419" s="103" t="str">
        <f>IF(G419&gt;0,H419/G419*100,"-")</f>
        <v>-</v>
      </c>
      <c r="J419" s="113">
        <v>0</v>
      </c>
      <c r="K419" s="190">
        <v>0</v>
      </c>
      <c r="L419" s="118">
        <v>0</v>
      </c>
      <c r="M419" s="191" t="str">
        <f t="shared" si="26"/>
        <v>-</v>
      </c>
      <c r="N419" s="560"/>
    </row>
    <row r="420" spans="1:14" ht="11.25">
      <c r="A420" s="332"/>
      <c r="B420" s="93"/>
      <c r="C420" s="95"/>
      <c r="D420" s="107"/>
      <c r="E420" s="107"/>
      <c r="F420" s="115"/>
      <c r="G420" s="117"/>
      <c r="H420" s="116"/>
      <c r="I420" s="333"/>
      <c r="J420" s="116"/>
      <c r="K420" s="190"/>
      <c r="L420" s="118"/>
      <c r="M420" s="191"/>
      <c r="N420" s="560"/>
    </row>
    <row r="421" spans="1:14" ht="11.25">
      <c r="A421" s="334"/>
      <c r="B421" s="99"/>
      <c r="C421" s="100"/>
      <c r="D421" s="98"/>
      <c r="E421" s="98"/>
      <c r="F421" s="99"/>
      <c r="G421" s="132"/>
      <c r="H421" s="131"/>
      <c r="I421" s="99"/>
      <c r="J421" s="131"/>
      <c r="K421" s="134"/>
      <c r="L421" s="132"/>
      <c r="M421" s="238"/>
      <c r="N421" s="482"/>
    </row>
    <row r="422" spans="1:14" ht="11.25">
      <c r="A422" s="328"/>
      <c r="B422" s="90"/>
      <c r="C422" s="91"/>
      <c r="D422" s="89"/>
      <c r="E422" s="89"/>
      <c r="F422" s="90"/>
      <c r="G422" s="90"/>
      <c r="H422" s="102"/>
      <c r="I422" s="106"/>
      <c r="J422" s="102"/>
      <c r="K422" s="104"/>
      <c r="L422" s="105"/>
      <c r="M422" s="329"/>
      <c r="N422" s="483"/>
    </row>
    <row r="423" spans="1:14" ht="11.25">
      <c r="A423" s="514" t="s">
        <v>43</v>
      </c>
      <c r="B423" s="93" t="s">
        <v>32</v>
      </c>
      <c r="C423" s="95" t="s">
        <v>254</v>
      </c>
      <c r="D423" s="516" t="s">
        <v>55</v>
      </c>
      <c r="E423" s="516" t="s">
        <v>236</v>
      </c>
      <c r="F423" s="108" t="s">
        <v>33</v>
      </c>
      <c r="G423" s="110">
        <f>SUM(G424:G425)</f>
        <v>270000</v>
      </c>
      <c r="H423" s="109">
        <f>SUM(H424:H425)</f>
        <v>73800</v>
      </c>
      <c r="I423" s="111">
        <f>IF(G423&gt;0,H423/G423*100,"-")</f>
        <v>27.333333333333332</v>
      </c>
      <c r="J423" s="109">
        <f>SUM(J424:J425)</f>
        <v>90000</v>
      </c>
      <c r="K423" s="109">
        <f>SUM(K424:K425)</f>
        <v>90000</v>
      </c>
      <c r="L423" s="110">
        <f>SUM(L424:L425)</f>
        <v>73800</v>
      </c>
      <c r="M423" s="191">
        <f t="shared" si="26"/>
        <v>82</v>
      </c>
      <c r="N423" s="560" t="s">
        <v>255</v>
      </c>
    </row>
    <row r="424" spans="1:14" ht="11.25">
      <c r="A424" s="514"/>
      <c r="B424" s="93"/>
      <c r="C424" s="336" t="s">
        <v>256</v>
      </c>
      <c r="D424" s="516"/>
      <c r="E424" s="516"/>
      <c r="F424" s="112" t="s">
        <v>20</v>
      </c>
      <c r="G424" s="114">
        <v>270000</v>
      </c>
      <c r="H424" s="113">
        <f>L424</f>
        <v>73800</v>
      </c>
      <c r="I424" s="103">
        <f>IF(G424&gt;0,H424/G424*100,"-")</f>
        <v>27.333333333333332</v>
      </c>
      <c r="J424" s="113">
        <v>90000</v>
      </c>
      <c r="K424" s="113">
        <v>90000</v>
      </c>
      <c r="L424" s="161">
        <v>73800</v>
      </c>
      <c r="M424" s="191">
        <f t="shared" si="26"/>
        <v>82</v>
      </c>
      <c r="N424" s="560"/>
    </row>
    <row r="425" spans="1:14" ht="11.25">
      <c r="A425" s="514"/>
      <c r="B425" s="93" t="s">
        <v>26</v>
      </c>
      <c r="C425" s="336" t="s">
        <v>257</v>
      </c>
      <c r="D425" s="516"/>
      <c r="E425" s="516"/>
      <c r="F425" s="112" t="s">
        <v>25</v>
      </c>
      <c r="G425" s="114">
        <v>0</v>
      </c>
      <c r="H425" s="113">
        <v>0</v>
      </c>
      <c r="I425" s="103" t="str">
        <f>IF(G425&gt;0,H425/G425*100,"-")</f>
        <v>-</v>
      </c>
      <c r="J425" s="113">
        <v>0</v>
      </c>
      <c r="K425" s="190">
        <v>0</v>
      </c>
      <c r="L425" s="118">
        <v>0</v>
      </c>
      <c r="M425" s="191" t="str">
        <f t="shared" si="26"/>
        <v>-</v>
      </c>
      <c r="N425" s="560"/>
    </row>
    <row r="426" spans="1:14" ht="11.25">
      <c r="A426" s="332"/>
      <c r="B426" s="93"/>
      <c r="C426" s="336"/>
      <c r="D426" s="107"/>
      <c r="E426" s="107"/>
      <c r="F426" s="115"/>
      <c r="G426" s="117"/>
      <c r="H426" s="116"/>
      <c r="I426" s="333"/>
      <c r="J426" s="116"/>
      <c r="K426" s="190"/>
      <c r="L426" s="118"/>
      <c r="M426" s="191"/>
      <c r="N426" s="560"/>
    </row>
    <row r="427" spans="1:14" ht="11.25">
      <c r="A427" s="334"/>
      <c r="B427" s="99"/>
      <c r="C427" s="100"/>
      <c r="D427" s="98"/>
      <c r="E427" s="98"/>
      <c r="F427" s="99"/>
      <c r="G427" s="132"/>
      <c r="H427" s="131"/>
      <c r="I427" s="99"/>
      <c r="J427" s="131"/>
      <c r="K427" s="134"/>
      <c r="L427" s="132"/>
      <c r="M427" s="238"/>
      <c r="N427" s="339"/>
    </row>
    <row r="428" spans="1:14" ht="11.25">
      <c r="A428" s="214"/>
      <c r="B428" s="215"/>
      <c r="C428" s="322"/>
      <c r="D428" s="217"/>
      <c r="E428" s="217"/>
      <c r="F428" s="214"/>
      <c r="G428" s="219"/>
      <c r="H428" s="219"/>
      <c r="I428" s="221"/>
      <c r="J428" s="219"/>
      <c r="K428" s="219"/>
      <c r="L428" s="220"/>
      <c r="M428" s="221"/>
      <c r="N428" s="323"/>
    </row>
    <row r="429" spans="1:14" ht="11.25">
      <c r="A429" s="67" t="s">
        <v>39</v>
      </c>
      <c r="B429" s="523" t="s">
        <v>44</v>
      </c>
      <c r="C429" s="524"/>
      <c r="D429" s="68"/>
      <c r="E429" s="68"/>
      <c r="F429" s="70"/>
      <c r="G429" s="71">
        <f>SUM(G430:G431)</f>
        <v>15449934</v>
      </c>
      <c r="H429" s="71">
        <f>SUM(H430:H431)</f>
        <v>9120181</v>
      </c>
      <c r="I429" s="72">
        <f>IF(G429&gt;0,H429/G429*100,"-")</f>
        <v>59.03054990396722</v>
      </c>
      <c r="J429" s="71">
        <f>SUM(J430:J431)</f>
        <v>2836878</v>
      </c>
      <c r="K429" s="71">
        <f>SUM(K430:K431)</f>
        <v>2655403</v>
      </c>
      <c r="L429" s="73">
        <f>SUM(L430:L431)</f>
        <v>2567570.6600000006</v>
      </c>
      <c r="M429" s="72">
        <f>IF(K429&gt;0,L429/K429*100,"-")</f>
        <v>96.692316006271</v>
      </c>
      <c r="N429" s="324"/>
    </row>
    <row r="430" spans="1:14" ht="11.25">
      <c r="A430" s="70"/>
      <c r="B430" s="79"/>
      <c r="C430" s="325"/>
      <c r="D430" s="68"/>
      <c r="E430" s="68"/>
      <c r="F430" s="75" t="s">
        <v>20</v>
      </c>
      <c r="G430" s="148">
        <f>G435+G443+G449+G454+G461</f>
        <v>15449934</v>
      </c>
      <c r="H430" s="148">
        <f>H435+H443+H449+H454+H461</f>
        <v>9120181</v>
      </c>
      <c r="I430" s="78">
        <f>IF(G430&gt;0,H430/G430*100,"-")</f>
        <v>59.03054990396722</v>
      </c>
      <c r="J430" s="148">
        <f aca="true" t="shared" si="27" ref="J430:L431">J435+J443+J449+J454+J461</f>
        <v>2836878</v>
      </c>
      <c r="K430" s="148">
        <f t="shared" si="27"/>
        <v>2655403</v>
      </c>
      <c r="L430" s="149">
        <f t="shared" si="27"/>
        <v>2567570.6600000006</v>
      </c>
      <c r="M430" s="78">
        <f>IF(K430&gt;0,L430/K430*100,"-")</f>
        <v>96.692316006271</v>
      </c>
      <c r="N430" s="324"/>
    </row>
    <row r="431" spans="1:14" ht="11.25">
      <c r="A431" s="70"/>
      <c r="B431" s="79"/>
      <c r="C431" s="325"/>
      <c r="D431" s="68"/>
      <c r="E431" s="68"/>
      <c r="F431" s="75" t="s">
        <v>25</v>
      </c>
      <c r="G431" s="148">
        <f>G436+G444+G450+G455+G462</f>
        <v>0</v>
      </c>
      <c r="H431" s="148">
        <f>H436+H444+H450+H455+H462</f>
        <v>0</v>
      </c>
      <c r="I431" s="78" t="str">
        <f>IF(G431&gt;0,H431/G431*100,"-")</f>
        <v>-</v>
      </c>
      <c r="J431" s="148">
        <f t="shared" si="27"/>
        <v>0</v>
      </c>
      <c r="K431" s="148">
        <f t="shared" si="27"/>
        <v>0</v>
      </c>
      <c r="L431" s="149">
        <f t="shared" si="27"/>
        <v>0</v>
      </c>
      <c r="M431" s="78" t="str">
        <f>IF(K431&gt;0,L431/K431*100,"-")</f>
        <v>-</v>
      </c>
      <c r="N431" s="324"/>
    </row>
    <row r="432" spans="1:14" ht="11.25">
      <c r="A432" s="81"/>
      <c r="B432" s="82"/>
      <c r="C432" s="326"/>
      <c r="D432" s="84"/>
      <c r="E432" s="84"/>
      <c r="F432" s="81"/>
      <c r="G432" s="86"/>
      <c r="H432" s="86"/>
      <c r="I432" s="87"/>
      <c r="J432" s="86"/>
      <c r="K432" s="86"/>
      <c r="L432" s="88"/>
      <c r="M432" s="87"/>
      <c r="N432" s="327"/>
    </row>
    <row r="433" spans="1:14" ht="11.25">
      <c r="A433" s="328"/>
      <c r="B433" s="90"/>
      <c r="C433" s="91"/>
      <c r="D433" s="89"/>
      <c r="E433" s="89"/>
      <c r="F433" s="90"/>
      <c r="G433" s="90"/>
      <c r="H433" s="102"/>
      <c r="I433" s="106"/>
      <c r="J433" s="102"/>
      <c r="K433" s="104"/>
      <c r="L433" s="105"/>
      <c r="M433" s="106"/>
      <c r="N433" s="330"/>
    </row>
    <row r="434" spans="1:14" ht="11.25">
      <c r="A434" s="514" t="s">
        <v>4</v>
      </c>
      <c r="B434" s="93" t="s">
        <v>32</v>
      </c>
      <c r="C434" s="95" t="s">
        <v>258</v>
      </c>
      <c r="D434" s="516" t="s">
        <v>259</v>
      </c>
      <c r="E434" s="516" t="s">
        <v>260</v>
      </c>
      <c r="F434" s="108" t="s">
        <v>33</v>
      </c>
      <c r="G434" s="110">
        <f>SUM(G435:G436)</f>
        <v>2038455</v>
      </c>
      <c r="H434" s="109">
        <f>SUM(H435:H436)</f>
        <v>1504840</v>
      </c>
      <c r="I434" s="111">
        <f>IF(G434&gt;0,H434/G434*100,"-")</f>
        <v>73.82257641203755</v>
      </c>
      <c r="J434" s="109">
        <f>SUM(J435:J436)</f>
        <v>618801</v>
      </c>
      <c r="K434" s="109">
        <f>SUM(K435:K436)</f>
        <v>505646</v>
      </c>
      <c r="L434" s="340">
        <v>457792.56</v>
      </c>
      <c r="M434" s="111">
        <f>IF(K434&gt;0,L434/K434*100,"-")</f>
        <v>90.53617748385234</v>
      </c>
      <c r="N434" s="560" t="s">
        <v>261</v>
      </c>
    </row>
    <row r="435" spans="1:14" ht="11.25">
      <c r="A435" s="514"/>
      <c r="B435" s="93"/>
      <c r="C435" s="331" t="s">
        <v>262</v>
      </c>
      <c r="D435" s="516"/>
      <c r="E435" s="516"/>
      <c r="F435" s="112" t="s">
        <v>20</v>
      </c>
      <c r="G435" s="114">
        <v>2038455</v>
      </c>
      <c r="H435" s="113">
        <v>1504840</v>
      </c>
      <c r="I435" s="103">
        <f>IF(G435&gt;0,H435/G435*100,"-")</f>
        <v>73.82257641203755</v>
      </c>
      <c r="J435" s="113">
        <v>618801</v>
      </c>
      <c r="K435" s="113">
        <v>505646</v>
      </c>
      <c r="L435" s="161">
        <v>457792.56</v>
      </c>
      <c r="M435" s="103">
        <f>IF(K435&gt;0,L435/K435*100,"-")</f>
        <v>90.53617748385234</v>
      </c>
      <c r="N435" s="560"/>
    </row>
    <row r="436" spans="1:14" ht="22.5">
      <c r="A436" s="514"/>
      <c r="B436" s="93"/>
      <c r="C436" s="95" t="s">
        <v>263</v>
      </c>
      <c r="D436" s="516"/>
      <c r="E436" s="516"/>
      <c r="F436" s="112" t="s">
        <v>25</v>
      </c>
      <c r="G436" s="114">
        <v>0</v>
      </c>
      <c r="H436" s="113">
        <v>0</v>
      </c>
      <c r="I436" s="103" t="str">
        <f>IF(G436&gt;0,H436/G436*100,"-")</f>
        <v>-</v>
      </c>
      <c r="J436" s="113">
        <v>0</v>
      </c>
      <c r="K436" s="190">
        <v>0</v>
      </c>
      <c r="L436" s="118">
        <v>0</v>
      </c>
      <c r="M436" s="103" t="str">
        <f>IF(K436&gt;0,L436/K436*100,"-")</f>
        <v>-</v>
      </c>
      <c r="N436" s="560"/>
    </row>
    <row r="437" spans="1:14" ht="11.25">
      <c r="A437" s="332"/>
      <c r="B437" s="93"/>
      <c r="C437" s="95" t="s">
        <v>264</v>
      </c>
      <c r="D437" s="107"/>
      <c r="E437" s="107"/>
      <c r="F437" s="115"/>
      <c r="G437" s="117"/>
      <c r="H437" s="116"/>
      <c r="I437" s="333"/>
      <c r="J437" s="116"/>
      <c r="K437" s="190"/>
      <c r="L437" s="118"/>
      <c r="M437" s="103"/>
      <c r="N437" s="560"/>
    </row>
    <row r="438" spans="1:14" ht="11.25">
      <c r="A438" s="332"/>
      <c r="B438" s="93" t="s">
        <v>26</v>
      </c>
      <c r="C438" s="331" t="s">
        <v>265</v>
      </c>
      <c r="D438" s="107"/>
      <c r="E438" s="107"/>
      <c r="F438" s="115"/>
      <c r="G438" s="117"/>
      <c r="H438" s="116"/>
      <c r="I438" s="333"/>
      <c r="J438" s="116"/>
      <c r="K438" s="190"/>
      <c r="L438" s="118"/>
      <c r="M438" s="103"/>
      <c r="N438" s="560"/>
    </row>
    <row r="439" spans="1:14" ht="11.25">
      <c r="A439" s="332"/>
      <c r="B439" s="93"/>
      <c r="C439" s="95"/>
      <c r="D439" s="107"/>
      <c r="E439" s="107"/>
      <c r="F439" s="115"/>
      <c r="G439" s="117"/>
      <c r="H439" s="116"/>
      <c r="I439" s="333"/>
      <c r="J439" s="116"/>
      <c r="K439" s="190"/>
      <c r="L439" s="118"/>
      <c r="M439" s="103"/>
      <c r="N439" s="560"/>
    </row>
    <row r="440" spans="1:14" ht="11.25">
      <c r="A440" s="334"/>
      <c r="B440" s="99"/>
      <c r="C440" s="100"/>
      <c r="D440" s="98"/>
      <c r="E440" s="98"/>
      <c r="F440" s="99"/>
      <c r="G440" s="132"/>
      <c r="H440" s="131"/>
      <c r="I440" s="99"/>
      <c r="J440" s="131"/>
      <c r="K440" s="134"/>
      <c r="L440" s="132"/>
      <c r="M440" s="133"/>
      <c r="N440" s="482"/>
    </row>
    <row r="441" spans="1:14" ht="11.25">
      <c r="A441" s="328"/>
      <c r="B441" s="90"/>
      <c r="C441" s="91"/>
      <c r="D441" s="89"/>
      <c r="E441" s="89"/>
      <c r="F441" s="90"/>
      <c r="G441" s="90"/>
      <c r="H441" s="102"/>
      <c r="I441" s="106"/>
      <c r="J441" s="102"/>
      <c r="K441" s="104"/>
      <c r="L441" s="105"/>
      <c r="M441" s="106"/>
      <c r="N441" s="483"/>
    </row>
    <row r="442" spans="1:14" ht="11.25">
      <c r="A442" s="514" t="s">
        <v>39</v>
      </c>
      <c r="B442" s="93" t="s">
        <v>32</v>
      </c>
      <c r="C442" s="95" t="s">
        <v>266</v>
      </c>
      <c r="D442" s="516" t="s">
        <v>267</v>
      </c>
      <c r="E442" s="516" t="s">
        <v>268</v>
      </c>
      <c r="F442" s="108" t="s">
        <v>33</v>
      </c>
      <c r="G442" s="110">
        <f>SUM(G443:G444)</f>
        <v>9258100</v>
      </c>
      <c r="H442" s="109">
        <f>SUM(H443:H444)</f>
        <v>4964705</v>
      </c>
      <c r="I442" s="111">
        <f>IF(G442&gt;0,H442/G442*100,"-")</f>
        <v>53.625527916095095</v>
      </c>
      <c r="J442" s="109">
        <f>SUM(J443:J444)</f>
        <v>1368038</v>
      </c>
      <c r="K442" s="109">
        <f>SUM(K443:K444)</f>
        <v>1299718</v>
      </c>
      <c r="L442" s="110">
        <f>SUM(L443:L444)</f>
        <v>1296609.59</v>
      </c>
      <c r="M442" s="111">
        <f>IF(K442&gt;0,L442/K442*100,"-")</f>
        <v>99.76083965906452</v>
      </c>
      <c r="N442" s="560" t="s">
        <v>269</v>
      </c>
    </row>
    <row r="443" spans="1:14" ht="11.25">
      <c r="A443" s="514"/>
      <c r="B443" s="93" t="s">
        <v>26</v>
      </c>
      <c r="C443" s="331" t="s">
        <v>270</v>
      </c>
      <c r="D443" s="516"/>
      <c r="E443" s="516"/>
      <c r="F443" s="112" t="s">
        <v>20</v>
      </c>
      <c r="G443" s="114">
        <v>9258100</v>
      </c>
      <c r="H443" s="113">
        <v>4964705</v>
      </c>
      <c r="I443" s="103">
        <f>IF(G443&gt;0,H443/G443*100,"-")</f>
        <v>53.625527916095095</v>
      </c>
      <c r="J443" s="113">
        <v>1368038</v>
      </c>
      <c r="K443" s="113">
        <v>1299718</v>
      </c>
      <c r="L443" s="161">
        <v>1296609.59</v>
      </c>
      <c r="M443" s="103">
        <f>IF(K443&gt;0,L443/K443*100,"-")</f>
        <v>99.76083965906452</v>
      </c>
      <c r="N443" s="560"/>
    </row>
    <row r="444" spans="1:14" ht="11.25">
      <c r="A444" s="514"/>
      <c r="B444" s="93"/>
      <c r="C444" s="95"/>
      <c r="D444" s="516"/>
      <c r="E444" s="516"/>
      <c r="F444" s="112" t="s">
        <v>25</v>
      </c>
      <c r="G444" s="114">
        <v>0</v>
      </c>
      <c r="H444" s="113">
        <v>0</v>
      </c>
      <c r="I444" s="103" t="str">
        <f>IF(G444&gt;0,H444/G444*100,"-")</f>
        <v>-</v>
      </c>
      <c r="J444" s="113">
        <v>0</v>
      </c>
      <c r="K444" s="190">
        <v>0</v>
      </c>
      <c r="L444" s="118">
        <v>0</v>
      </c>
      <c r="M444" s="103" t="str">
        <f>IF(K444&gt;0,L444/K444*100,"-")</f>
        <v>-</v>
      </c>
      <c r="N444" s="560"/>
    </row>
    <row r="445" spans="1:14" ht="11.25">
      <c r="A445" s="332"/>
      <c r="B445" s="93"/>
      <c r="C445" s="95"/>
      <c r="D445" s="202"/>
      <c r="E445" s="202"/>
      <c r="F445" s="115"/>
      <c r="G445" s="117"/>
      <c r="H445" s="116"/>
      <c r="I445" s="333"/>
      <c r="J445" s="116"/>
      <c r="K445" s="190"/>
      <c r="L445" s="118"/>
      <c r="M445" s="103"/>
      <c r="N445" s="560"/>
    </row>
    <row r="446" spans="1:14" ht="12.75">
      <c r="A446" s="334"/>
      <c r="B446" s="99"/>
      <c r="C446" s="100"/>
      <c r="D446" s="341"/>
      <c r="E446" s="341"/>
      <c r="F446" s="99"/>
      <c r="G446" s="132"/>
      <c r="H446" s="131"/>
      <c r="I446" s="99"/>
      <c r="J446" s="131"/>
      <c r="K446" s="134"/>
      <c r="L446" s="132"/>
      <c r="M446" s="133"/>
      <c r="N446" s="484"/>
    </row>
    <row r="447" spans="1:14" ht="11.25">
      <c r="A447" s="328"/>
      <c r="B447" s="90"/>
      <c r="C447" s="91"/>
      <c r="D447" s="342"/>
      <c r="E447" s="342"/>
      <c r="F447" s="90"/>
      <c r="G447" s="90"/>
      <c r="H447" s="102"/>
      <c r="I447" s="106"/>
      <c r="J447" s="102"/>
      <c r="K447" s="104"/>
      <c r="L447" s="105"/>
      <c r="M447" s="106"/>
      <c r="N447" s="483"/>
    </row>
    <row r="448" spans="1:14" ht="11.25">
      <c r="A448" s="514" t="s">
        <v>41</v>
      </c>
      <c r="B448" s="93" t="s">
        <v>32</v>
      </c>
      <c r="C448" s="95" t="s">
        <v>271</v>
      </c>
      <c r="D448" s="516" t="s">
        <v>272</v>
      </c>
      <c r="E448" s="516" t="s">
        <v>273</v>
      </c>
      <c r="F448" s="108" t="s">
        <v>33</v>
      </c>
      <c r="G448" s="340">
        <f>G450+G449</f>
        <v>3703379</v>
      </c>
      <c r="H448" s="109">
        <f>SUM(H449:H450)</f>
        <v>2650636</v>
      </c>
      <c r="I448" s="111">
        <f>IF(G448&gt;0,H448/G448*100,"-")</f>
        <v>71.57344684408483</v>
      </c>
      <c r="J448" s="109">
        <f>SUM(J449:J450)</f>
        <v>500039</v>
      </c>
      <c r="K448" s="109">
        <f>SUM(K449:K450)</f>
        <v>500039</v>
      </c>
      <c r="L448" s="110">
        <f>SUM(L449:L450)</f>
        <v>495731.75</v>
      </c>
      <c r="M448" s="111">
        <f>IF(K448&gt;0,L448/K448*100,"-")</f>
        <v>99.13861718785935</v>
      </c>
      <c r="N448" s="560" t="s">
        <v>274</v>
      </c>
    </row>
    <row r="449" spans="1:14" ht="11.25">
      <c r="A449" s="514"/>
      <c r="B449" s="93" t="s">
        <v>26</v>
      </c>
      <c r="C449" s="331" t="s">
        <v>275</v>
      </c>
      <c r="D449" s="516"/>
      <c r="E449" s="516"/>
      <c r="F449" s="112" t="s">
        <v>20</v>
      </c>
      <c r="G449" s="114">
        <v>3703379</v>
      </c>
      <c r="H449" s="113">
        <v>2650636</v>
      </c>
      <c r="I449" s="103">
        <f>IF(G449&gt;0,H449/G449*100,"-")</f>
        <v>71.57344684408483</v>
      </c>
      <c r="J449" s="113">
        <v>500039</v>
      </c>
      <c r="K449" s="113">
        <v>500039</v>
      </c>
      <c r="L449" s="161">
        <v>495731.75</v>
      </c>
      <c r="M449" s="103">
        <f>IF(K449&gt;0,L449/K449*100,"-")</f>
        <v>99.13861718785935</v>
      </c>
      <c r="N449" s="560"/>
    </row>
    <row r="450" spans="1:14" ht="11.25">
      <c r="A450" s="514"/>
      <c r="B450" s="93"/>
      <c r="C450" s="95"/>
      <c r="D450" s="516"/>
      <c r="E450" s="516"/>
      <c r="F450" s="112" t="s">
        <v>25</v>
      </c>
      <c r="G450" s="114">
        <v>0</v>
      </c>
      <c r="H450" s="113">
        <v>0</v>
      </c>
      <c r="I450" s="103" t="str">
        <f>IF(G450&gt;0,H450/G450*100,"-")</f>
        <v>-</v>
      </c>
      <c r="J450" s="113">
        <v>0</v>
      </c>
      <c r="K450" s="190">
        <v>0</v>
      </c>
      <c r="L450" s="118">
        <v>0</v>
      </c>
      <c r="M450" s="103" t="str">
        <f>IF(K450&gt;0,L450/K450*100,"-")</f>
        <v>-</v>
      </c>
      <c r="N450" s="560"/>
    </row>
    <row r="451" spans="1:14" ht="12.75">
      <c r="A451" s="334"/>
      <c r="B451" s="99"/>
      <c r="C451" s="100"/>
      <c r="D451" s="343"/>
      <c r="E451" s="343"/>
      <c r="F451" s="99"/>
      <c r="G451" s="132"/>
      <c r="H451" s="131"/>
      <c r="I451" s="99"/>
      <c r="J451" s="131"/>
      <c r="K451" s="134"/>
      <c r="L451" s="132"/>
      <c r="M451" s="133"/>
      <c r="N451" s="484"/>
    </row>
    <row r="452" spans="1:14" ht="11.25">
      <c r="A452" s="328"/>
      <c r="B452" s="90"/>
      <c r="C452" s="91"/>
      <c r="D452" s="89"/>
      <c r="E452" s="89"/>
      <c r="F452" s="90"/>
      <c r="G452" s="90"/>
      <c r="H452" s="102"/>
      <c r="I452" s="106"/>
      <c r="J452" s="102"/>
      <c r="K452" s="104"/>
      <c r="L452" s="105"/>
      <c r="M452" s="106"/>
      <c r="N452" s="483"/>
    </row>
    <row r="453" spans="1:14" ht="11.25">
      <c r="A453" s="514" t="s">
        <v>42</v>
      </c>
      <c r="B453" s="93" t="s">
        <v>32</v>
      </c>
      <c r="C453" s="95" t="s">
        <v>258</v>
      </c>
      <c r="D453" s="516" t="s">
        <v>259</v>
      </c>
      <c r="E453" s="516" t="s">
        <v>276</v>
      </c>
      <c r="F453" s="108" t="s">
        <v>33</v>
      </c>
      <c r="G453" s="110">
        <f>SUM(G454:G455)</f>
        <v>300000</v>
      </c>
      <c r="H453" s="109">
        <f>SUM(H454:H455)</f>
        <v>0</v>
      </c>
      <c r="I453" s="111">
        <f>IF(G453&gt;0,H453/G453*100,"-")</f>
        <v>0</v>
      </c>
      <c r="J453" s="109">
        <f>SUM(J454:J455)</f>
        <v>200000</v>
      </c>
      <c r="K453" s="109">
        <f>SUM(K454:K455)</f>
        <v>200000</v>
      </c>
      <c r="L453" s="110">
        <f>SUM(L454:L455)</f>
        <v>169698.14</v>
      </c>
      <c r="M453" s="111">
        <f>IF(K453&gt;0,L453/K453*100,"-")</f>
        <v>84.84907</v>
      </c>
      <c r="N453" s="560" t="s">
        <v>277</v>
      </c>
    </row>
    <row r="454" spans="1:14" ht="11.25">
      <c r="A454" s="514"/>
      <c r="B454" s="93"/>
      <c r="C454" s="331" t="s">
        <v>262</v>
      </c>
      <c r="D454" s="516"/>
      <c r="E454" s="516"/>
      <c r="F454" s="112" t="s">
        <v>20</v>
      </c>
      <c r="G454" s="114">
        <v>300000</v>
      </c>
      <c r="H454" s="113">
        <v>0</v>
      </c>
      <c r="I454" s="103">
        <f>IF(G454&gt;0,H454/G454*100,"-")</f>
        <v>0</v>
      </c>
      <c r="J454" s="113">
        <v>200000</v>
      </c>
      <c r="K454" s="113">
        <v>200000</v>
      </c>
      <c r="L454" s="161">
        <v>169698.14</v>
      </c>
      <c r="M454" s="103">
        <f>IF(K454&gt;0,L454/K454*100,"-")</f>
        <v>84.84907</v>
      </c>
      <c r="N454" s="560"/>
    </row>
    <row r="455" spans="1:14" ht="22.5">
      <c r="A455" s="514"/>
      <c r="B455" s="93"/>
      <c r="C455" s="95" t="s">
        <v>263</v>
      </c>
      <c r="D455" s="516"/>
      <c r="E455" s="516"/>
      <c r="F455" s="112" t="s">
        <v>25</v>
      </c>
      <c r="G455" s="114">
        <v>0</v>
      </c>
      <c r="H455" s="113">
        <v>0</v>
      </c>
      <c r="I455" s="103" t="str">
        <f>IF(G455&gt;0,H455/G455*100,"-")</f>
        <v>-</v>
      </c>
      <c r="J455" s="113">
        <v>0</v>
      </c>
      <c r="K455" s="190">
        <v>0</v>
      </c>
      <c r="L455" s="118">
        <v>0</v>
      </c>
      <c r="M455" s="103" t="str">
        <f>IF(K455&gt;0,L455/K455*100,"-")</f>
        <v>-</v>
      </c>
      <c r="N455" s="560"/>
    </row>
    <row r="456" spans="1:14" ht="11.25">
      <c r="A456" s="332"/>
      <c r="B456" s="93"/>
      <c r="C456" s="95" t="s">
        <v>264</v>
      </c>
      <c r="D456" s="107"/>
      <c r="E456" s="107"/>
      <c r="F456" s="115"/>
      <c r="G456" s="117"/>
      <c r="H456" s="116"/>
      <c r="I456" s="333"/>
      <c r="J456" s="116"/>
      <c r="K456" s="190"/>
      <c r="L456" s="118"/>
      <c r="M456" s="103"/>
      <c r="N456" s="560"/>
    </row>
    <row r="457" spans="1:14" ht="11.25">
      <c r="A457" s="332"/>
      <c r="B457" s="93" t="s">
        <v>26</v>
      </c>
      <c r="C457" s="331" t="s">
        <v>265</v>
      </c>
      <c r="D457" s="107"/>
      <c r="E457" s="107"/>
      <c r="F457" s="115"/>
      <c r="G457" s="117"/>
      <c r="H457" s="116"/>
      <c r="I457" s="333"/>
      <c r="J457" s="116"/>
      <c r="K457" s="190"/>
      <c r="L457" s="118"/>
      <c r="M457" s="103"/>
      <c r="N457" s="560"/>
    </row>
    <row r="458" spans="1:14" ht="11.25">
      <c r="A458" s="334"/>
      <c r="B458" s="99"/>
      <c r="C458" s="100"/>
      <c r="D458" s="98"/>
      <c r="E458" s="98"/>
      <c r="F458" s="99"/>
      <c r="G458" s="132"/>
      <c r="H458" s="131"/>
      <c r="I458" s="99"/>
      <c r="J458" s="131"/>
      <c r="K458" s="134"/>
      <c r="L458" s="132"/>
      <c r="M458" s="133"/>
      <c r="N458" s="339"/>
    </row>
    <row r="459" spans="1:14" ht="11.25">
      <c r="A459" s="328"/>
      <c r="B459" s="90"/>
      <c r="C459" s="91"/>
      <c r="D459" s="89"/>
      <c r="E459" s="89"/>
      <c r="F459" s="90"/>
      <c r="G459" s="90"/>
      <c r="H459" s="102"/>
      <c r="I459" s="106"/>
      <c r="J459" s="102"/>
      <c r="K459" s="104"/>
      <c r="L459" s="105"/>
      <c r="M459" s="106"/>
      <c r="N459" s="483"/>
    </row>
    <row r="460" spans="1:14" ht="11.25">
      <c r="A460" s="514" t="s">
        <v>43</v>
      </c>
      <c r="B460" s="93" t="s">
        <v>32</v>
      </c>
      <c r="C460" s="95" t="s">
        <v>266</v>
      </c>
      <c r="D460" s="516" t="s">
        <v>267</v>
      </c>
      <c r="E460" s="516" t="s">
        <v>278</v>
      </c>
      <c r="F460" s="108" t="s">
        <v>33</v>
      </c>
      <c r="G460" s="110">
        <f>SUM(G461:G462)</f>
        <v>150000</v>
      </c>
      <c r="H460" s="109">
        <f>SUM(H461:H462)</f>
        <v>0</v>
      </c>
      <c r="I460" s="111">
        <f>IF(G460&gt;0,H460/G460*100,"-")</f>
        <v>0</v>
      </c>
      <c r="J460" s="109">
        <f>SUM(J461:J462)</f>
        <v>150000</v>
      </c>
      <c r="K460" s="109">
        <f>SUM(K461:K462)</f>
        <v>150000</v>
      </c>
      <c r="L460" s="110">
        <f>SUM(L461:L462)</f>
        <v>147738.62</v>
      </c>
      <c r="M460" s="111">
        <f>IF(K460&gt;0,L460/K460*100,"-")</f>
        <v>98.49241333333333</v>
      </c>
      <c r="N460" s="560" t="s">
        <v>279</v>
      </c>
    </row>
    <row r="461" spans="1:14" ht="11.25">
      <c r="A461" s="514"/>
      <c r="B461" s="93" t="s">
        <v>26</v>
      </c>
      <c r="C461" s="331" t="s">
        <v>270</v>
      </c>
      <c r="D461" s="516"/>
      <c r="E461" s="516"/>
      <c r="F461" s="112" t="s">
        <v>20</v>
      </c>
      <c r="G461" s="114">
        <v>150000</v>
      </c>
      <c r="H461" s="113">
        <v>0</v>
      </c>
      <c r="I461" s="103">
        <f>IF(G461&gt;0,H461/G461*100,"-")</f>
        <v>0</v>
      </c>
      <c r="J461" s="113">
        <v>150000</v>
      </c>
      <c r="K461" s="113">
        <v>150000</v>
      </c>
      <c r="L461" s="161">
        <v>147738.62</v>
      </c>
      <c r="M461" s="103">
        <f>IF(K461&gt;0,L461/K461*100,"-")</f>
        <v>98.49241333333333</v>
      </c>
      <c r="N461" s="560"/>
    </row>
    <row r="462" spans="1:14" ht="11.25">
      <c r="A462" s="514"/>
      <c r="B462" s="93"/>
      <c r="C462" s="95"/>
      <c r="D462" s="516"/>
      <c r="E462" s="516"/>
      <c r="F462" s="112" t="s">
        <v>25</v>
      </c>
      <c r="G462" s="114">
        <v>0</v>
      </c>
      <c r="H462" s="113">
        <v>0</v>
      </c>
      <c r="I462" s="103" t="str">
        <f>IF(G462&gt;0,H462/G462*100,"-")</f>
        <v>-</v>
      </c>
      <c r="J462" s="113">
        <v>0</v>
      </c>
      <c r="K462" s="190">
        <v>0</v>
      </c>
      <c r="L462" s="118">
        <v>0</v>
      </c>
      <c r="M462" s="103" t="str">
        <f>IF(K462&gt;0,L462/K462*100,"-")</f>
        <v>-</v>
      </c>
      <c r="N462" s="560"/>
    </row>
    <row r="463" spans="1:14" ht="11.25">
      <c r="A463" s="334"/>
      <c r="B463" s="99"/>
      <c r="C463" s="100"/>
      <c r="D463" s="98"/>
      <c r="E463" s="98"/>
      <c r="F463" s="99"/>
      <c r="G463" s="132"/>
      <c r="H463" s="131"/>
      <c r="I463" s="99"/>
      <c r="J463" s="131"/>
      <c r="K463" s="134"/>
      <c r="L463" s="132"/>
      <c r="M463" s="133"/>
      <c r="N463" s="484"/>
    </row>
    <row r="464" spans="1:14" ht="11.25">
      <c r="A464" s="214"/>
      <c r="B464" s="215"/>
      <c r="C464" s="322"/>
      <c r="D464" s="217"/>
      <c r="E464" s="217"/>
      <c r="F464" s="214"/>
      <c r="G464" s="219"/>
      <c r="H464" s="219"/>
      <c r="I464" s="221"/>
      <c r="J464" s="219"/>
      <c r="K464" s="219"/>
      <c r="L464" s="220"/>
      <c r="M464" s="221"/>
      <c r="N464" s="485"/>
    </row>
    <row r="465" spans="1:14" ht="11.25">
      <c r="A465" s="67" t="s">
        <v>41</v>
      </c>
      <c r="B465" s="523" t="s">
        <v>280</v>
      </c>
      <c r="C465" s="524"/>
      <c r="D465" s="68"/>
      <c r="E465" s="68"/>
      <c r="F465" s="70"/>
      <c r="G465" s="71">
        <f>SUM(G466:G467)</f>
        <v>23388508</v>
      </c>
      <c r="H465" s="71">
        <f>SUM(H466:H467)</f>
        <v>3010218</v>
      </c>
      <c r="I465" s="72">
        <f>IF(G465&gt;0,H465/G465*100,"-")</f>
        <v>12.870500332898532</v>
      </c>
      <c r="J465" s="71">
        <f>SUM(J466:J467)</f>
        <v>2060463</v>
      </c>
      <c r="K465" s="71">
        <f>SUM(K466:K467)</f>
        <v>1028890</v>
      </c>
      <c r="L465" s="73">
        <f>SUM(L466:L467)</f>
        <v>801132.6799999999</v>
      </c>
      <c r="M465" s="72">
        <f>IF(K465&gt;0,L465/K465*100,"-")</f>
        <v>77.86378330045</v>
      </c>
      <c r="N465" s="486"/>
    </row>
    <row r="466" spans="1:14" ht="12">
      <c r="A466" s="70"/>
      <c r="B466" s="145"/>
      <c r="C466" s="344"/>
      <c r="D466" s="68"/>
      <c r="E466" s="68"/>
      <c r="F466" s="75" t="s">
        <v>20</v>
      </c>
      <c r="G466" s="76">
        <f>G471+G478+G483+G490</f>
        <v>16388508</v>
      </c>
      <c r="H466" s="76">
        <f>H471+H478+H483+H490</f>
        <v>3010218</v>
      </c>
      <c r="I466" s="78">
        <f>IF(G466&gt;0,H466/G466*100,"-")</f>
        <v>18.36785874589682</v>
      </c>
      <c r="J466" s="76">
        <f aca="true" t="shared" si="28" ref="J466:L467">J471+J478+J483+J490</f>
        <v>2060463</v>
      </c>
      <c r="K466" s="76">
        <f t="shared" si="28"/>
        <v>1028890</v>
      </c>
      <c r="L466" s="77">
        <f t="shared" si="28"/>
        <v>801132.6799999999</v>
      </c>
      <c r="M466" s="78">
        <f>IF(K466&gt;0,L466/K466*100,"-")</f>
        <v>77.86378330045</v>
      </c>
      <c r="N466" s="486"/>
    </row>
    <row r="467" spans="1:14" ht="11.25">
      <c r="A467" s="70"/>
      <c r="B467" s="79"/>
      <c r="C467" s="325"/>
      <c r="D467" s="68"/>
      <c r="E467" s="68"/>
      <c r="F467" s="75" t="s">
        <v>25</v>
      </c>
      <c r="G467" s="76">
        <f>G472+G479+G484+G491</f>
        <v>7000000</v>
      </c>
      <c r="H467" s="76">
        <f>H472+H479+H484+H491</f>
        <v>0</v>
      </c>
      <c r="I467" s="78">
        <f>IF(G467&gt;0,H467/G467*100,"-")</f>
        <v>0</v>
      </c>
      <c r="J467" s="76">
        <f t="shared" si="28"/>
        <v>0</v>
      </c>
      <c r="K467" s="76">
        <f t="shared" si="28"/>
        <v>0</v>
      </c>
      <c r="L467" s="77">
        <f t="shared" si="28"/>
        <v>0</v>
      </c>
      <c r="M467" s="78" t="str">
        <f>IF(K467&gt;0,L467/K467*100,"-")</f>
        <v>-</v>
      </c>
      <c r="N467" s="486"/>
    </row>
    <row r="468" spans="1:14" ht="11.25">
      <c r="A468" s="81"/>
      <c r="B468" s="82"/>
      <c r="C468" s="326"/>
      <c r="D468" s="84"/>
      <c r="E468" s="84"/>
      <c r="F468" s="81"/>
      <c r="G468" s="86"/>
      <c r="H468" s="86"/>
      <c r="I468" s="87"/>
      <c r="J468" s="86"/>
      <c r="K468" s="86"/>
      <c r="L468" s="88"/>
      <c r="M468" s="87"/>
      <c r="N468" s="487"/>
    </row>
    <row r="469" spans="1:14" ht="11.25">
      <c r="A469" s="328"/>
      <c r="B469" s="90"/>
      <c r="C469" s="91"/>
      <c r="D469" s="89"/>
      <c r="E469" s="89"/>
      <c r="F469" s="90"/>
      <c r="G469" s="102"/>
      <c r="H469" s="102"/>
      <c r="I469" s="106"/>
      <c r="J469" s="102"/>
      <c r="K469" s="104"/>
      <c r="L469" s="105"/>
      <c r="M469" s="106"/>
      <c r="N469" s="479"/>
    </row>
    <row r="470" spans="1:14" ht="11.25">
      <c r="A470" s="514" t="s">
        <v>4</v>
      </c>
      <c r="B470" s="93" t="s">
        <v>32</v>
      </c>
      <c r="C470" s="95" t="s">
        <v>281</v>
      </c>
      <c r="D470" s="516" t="s">
        <v>282</v>
      </c>
      <c r="E470" s="516" t="s">
        <v>283</v>
      </c>
      <c r="F470" s="108" t="s">
        <v>33</v>
      </c>
      <c r="G470" s="109">
        <f>SUM(G471:G472)</f>
        <v>3843135</v>
      </c>
      <c r="H470" s="109">
        <f>SUM(H471:H472)</f>
        <v>171772</v>
      </c>
      <c r="I470" s="111">
        <f>IF(G470&gt;0,H470/G470*100,"-")</f>
        <v>4.469580173478163</v>
      </c>
      <c r="J470" s="109">
        <f>SUM(J471:J472)</f>
        <v>0</v>
      </c>
      <c r="K470" s="109">
        <f>SUM(K471:K472)</f>
        <v>0</v>
      </c>
      <c r="L470" s="110">
        <f>SUM(L471:L472)</f>
        <v>0</v>
      </c>
      <c r="M470" s="111" t="str">
        <f>IF(K470&gt;0,L470/K470*100,"-")</f>
        <v>-</v>
      </c>
      <c r="N470" s="562" t="s">
        <v>284</v>
      </c>
    </row>
    <row r="471" spans="1:14" ht="11.25">
      <c r="A471" s="514"/>
      <c r="B471" s="93"/>
      <c r="C471" s="331" t="s">
        <v>285</v>
      </c>
      <c r="D471" s="516"/>
      <c r="E471" s="516"/>
      <c r="F471" s="112" t="s">
        <v>20</v>
      </c>
      <c r="G471" s="113">
        <v>3843135</v>
      </c>
      <c r="H471" s="190">
        <v>171772</v>
      </c>
      <c r="I471" s="103">
        <f>IF(G471&gt;0,H471/G471*100,"-")</f>
        <v>4.469580173478163</v>
      </c>
      <c r="J471" s="113">
        <v>0</v>
      </c>
      <c r="K471" s="113">
        <v>0</v>
      </c>
      <c r="L471" s="161">
        <v>0</v>
      </c>
      <c r="M471" s="103" t="str">
        <f>IF(K471&gt;0,L471/K471*100,"-")</f>
        <v>-</v>
      </c>
      <c r="N471" s="562"/>
    </row>
    <row r="472" spans="1:14" ht="11.25">
      <c r="A472" s="514"/>
      <c r="B472" s="93"/>
      <c r="C472" s="331" t="s">
        <v>286</v>
      </c>
      <c r="D472" s="516"/>
      <c r="E472" s="516"/>
      <c r="F472" s="112" t="s">
        <v>25</v>
      </c>
      <c r="G472" s="114">
        <v>0</v>
      </c>
      <c r="H472" s="113">
        <v>0</v>
      </c>
      <c r="I472" s="103" t="str">
        <f>IF(G472&gt;0,H472/G472*100,"-")</f>
        <v>-</v>
      </c>
      <c r="J472" s="113">
        <v>0</v>
      </c>
      <c r="K472" s="190">
        <v>0</v>
      </c>
      <c r="L472" s="118">
        <v>0</v>
      </c>
      <c r="M472" s="103" t="str">
        <f>IF(K472&gt;0,L472/K472*100,"-")</f>
        <v>-</v>
      </c>
      <c r="N472" s="562"/>
    </row>
    <row r="473" spans="1:14" ht="11.25">
      <c r="A473" s="332"/>
      <c r="B473" s="93" t="s">
        <v>26</v>
      </c>
      <c r="C473" s="95" t="s">
        <v>287</v>
      </c>
      <c r="D473" s="107"/>
      <c r="E473" s="107"/>
      <c r="F473" s="115"/>
      <c r="G473" s="116"/>
      <c r="H473" s="116"/>
      <c r="I473" s="333"/>
      <c r="J473" s="116"/>
      <c r="K473" s="190"/>
      <c r="L473" s="118"/>
      <c r="M473" s="103"/>
      <c r="N473" s="562"/>
    </row>
    <row r="474" spans="1:14" ht="11.25">
      <c r="A474" s="332"/>
      <c r="B474" s="93"/>
      <c r="C474" s="95" t="s">
        <v>288</v>
      </c>
      <c r="D474" s="107"/>
      <c r="E474" s="107"/>
      <c r="F474" s="115"/>
      <c r="G474" s="116"/>
      <c r="H474" s="116"/>
      <c r="I474" s="333"/>
      <c r="J474" s="116"/>
      <c r="K474" s="190"/>
      <c r="L474" s="118"/>
      <c r="M474" s="103"/>
      <c r="N474" s="562"/>
    </row>
    <row r="475" spans="1:14" ht="11.25">
      <c r="A475" s="334"/>
      <c r="B475" s="99"/>
      <c r="C475" s="100"/>
      <c r="D475" s="98"/>
      <c r="E475" s="98"/>
      <c r="F475" s="99"/>
      <c r="G475" s="131"/>
      <c r="H475" s="131"/>
      <c r="I475" s="99"/>
      <c r="J475" s="131"/>
      <c r="K475" s="134"/>
      <c r="L475" s="132"/>
      <c r="M475" s="133"/>
      <c r="N475" s="480"/>
    </row>
    <row r="476" spans="1:14" ht="11.25">
      <c r="A476" s="328"/>
      <c r="B476" s="90"/>
      <c r="C476" s="91"/>
      <c r="D476" s="89"/>
      <c r="E476" s="89"/>
      <c r="F476" s="90"/>
      <c r="G476" s="102"/>
      <c r="H476" s="102"/>
      <c r="I476" s="106"/>
      <c r="J476" s="102"/>
      <c r="K476" s="104"/>
      <c r="L476" s="105"/>
      <c r="M476" s="106"/>
      <c r="N476" s="479"/>
    </row>
    <row r="477" spans="1:14" ht="11.25">
      <c r="A477" s="514" t="s">
        <v>39</v>
      </c>
      <c r="B477" s="93" t="s">
        <v>32</v>
      </c>
      <c r="C477" s="95" t="s">
        <v>289</v>
      </c>
      <c r="D477" s="516" t="s">
        <v>290</v>
      </c>
      <c r="E477" s="516" t="s">
        <v>291</v>
      </c>
      <c r="F477" s="108" t="s">
        <v>33</v>
      </c>
      <c r="G477" s="109">
        <f>SUM(G478:G479)</f>
        <v>14732009</v>
      </c>
      <c r="H477" s="109">
        <f>SUM(H478:H479)</f>
        <v>732009</v>
      </c>
      <c r="I477" s="111">
        <f>IF(G477&gt;0,H477/G477*100,"-")</f>
        <v>4.968833510758784</v>
      </c>
      <c r="J477" s="109">
        <f>SUM(J478:J479)</f>
        <v>0</v>
      </c>
      <c r="K477" s="109">
        <f>SUM(K478:K479)</f>
        <v>0</v>
      </c>
      <c r="L477" s="110">
        <f>SUM(L478:L479)</f>
        <v>0</v>
      </c>
      <c r="M477" s="111" t="str">
        <f>IF(K477&gt;0,L477/K477*100,"-")</f>
        <v>-</v>
      </c>
      <c r="N477" s="562" t="s">
        <v>292</v>
      </c>
    </row>
    <row r="478" spans="1:14" ht="11.25">
      <c r="A478" s="514"/>
      <c r="B478" s="93" t="s">
        <v>26</v>
      </c>
      <c r="C478" s="331" t="s">
        <v>293</v>
      </c>
      <c r="D478" s="516"/>
      <c r="E478" s="516"/>
      <c r="F478" s="112" t="s">
        <v>20</v>
      </c>
      <c r="G478" s="113">
        <v>7732009</v>
      </c>
      <c r="H478" s="113">
        <v>732009</v>
      </c>
      <c r="I478" s="103">
        <f>IF(G478&gt;0,H478/G478*100,"-")</f>
        <v>9.467254888089242</v>
      </c>
      <c r="J478" s="113">
        <v>0</v>
      </c>
      <c r="K478" s="113">
        <v>0</v>
      </c>
      <c r="L478" s="161">
        <v>0</v>
      </c>
      <c r="M478" s="103" t="str">
        <f>IF(K478&gt;0,L478/K478*100,"-")</f>
        <v>-</v>
      </c>
      <c r="N478" s="562"/>
    </row>
    <row r="479" spans="1:14" ht="11.25">
      <c r="A479" s="514"/>
      <c r="B479" s="93"/>
      <c r="C479" s="95" t="s">
        <v>294</v>
      </c>
      <c r="D479" s="516"/>
      <c r="E479" s="516"/>
      <c r="F479" s="112" t="s">
        <v>25</v>
      </c>
      <c r="G479" s="113">
        <v>7000000</v>
      </c>
      <c r="H479" s="113">
        <v>0</v>
      </c>
      <c r="I479" s="103">
        <f>IF(G479&gt;0,H479/G479*100,"-")</f>
        <v>0</v>
      </c>
      <c r="J479" s="113">
        <v>0</v>
      </c>
      <c r="K479" s="190">
        <v>0</v>
      </c>
      <c r="L479" s="118">
        <v>0</v>
      </c>
      <c r="M479" s="103" t="str">
        <f>IF(K479&gt;0,L479/K479*100,"-")</f>
        <v>-</v>
      </c>
      <c r="N479" s="562"/>
    </row>
    <row r="480" spans="1:14" ht="11.25">
      <c r="A480" s="334"/>
      <c r="B480" s="99"/>
      <c r="C480" s="100"/>
      <c r="D480" s="98"/>
      <c r="E480" s="98"/>
      <c r="F480" s="99"/>
      <c r="G480" s="131"/>
      <c r="H480" s="131"/>
      <c r="I480" s="99"/>
      <c r="J480" s="131"/>
      <c r="K480" s="134"/>
      <c r="L480" s="132"/>
      <c r="M480" s="133"/>
      <c r="N480" s="345"/>
    </row>
    <row r="481" spans="1:14" ht="11.25">
      <c r="A481" s="328"/>
      <c r="B481" s="90"/>
      <c r="C481" s="91"/>
      <c r="D481" s="89"/>
      <c r="E481" s="89"/>
      <c r="F481" s="90"/>
      <c r="G481" s="102"/>
      <c r="H481" s="102"/>
      <c r="I481" s="106"/>
      <c r="J481" s="102"/>
      <c r="K481" s="104"/>
      <c r="L481" s="105"/>
      <c r="M481" s="106"/>
      <c r="N481" s="479"/>
    </row>
    <row r="482" spans="1:14" ht="11.25">
      <c r="A482" s="514" t="s">
        <v>41</v>
      </c>
      <c r="B482" s="93" t="s">
        <v>32</v>
      </c>
      <c r="C482" s="95" t="s">
        <v>295</v>
      </c>
      <c r="D482" s="516" t="s">
        <v>235</v>
      </c>
      <c r="E482" s="516" t="s">
        <v>57</v>
      </c>
      <c r="F482" s="108" t="s">
        <v>33</v>
      </c>
      <c r="G482" s="109">
        <f>SUM(G483:G484)</f>
        <v>3288777</v>
      </c>
      <c r="H482" s="109">
        <f>SUM(H483:H484)</f>
        <v>1684718</v>
      </c>
      <c r="I482" s="111">
        <f>IF(G482&gt;0,H482/G482*100,"-")</f>
        <v>51.22627651555578</v>
      </c>
      <c r="J482" s="109">
        <f>SUM(J483:J484)</f>
        <v>1400000</v>
      </c>
      <c r="K482" s="109">
        <f>SUM(K483:K484)</f>
        <v>505000</v>
      </c>
      <c r="L482" s="110">
        <f>SUM(L483:L484)</f>
        <v>379414.35</v>
      </c>
      <c r="M482" s="111">
        <f>IF(K482&gt;0,L482/K482*100,"-")</f>
        <v>75.13155445544554</v>
      </c>
      <c r="N482" s="562" t="s">
        <v>296</v>
      </c>
    </row>
    <row r="483" spans="1:14" ht="11.25">
      <c r="A483" s="514"/>
      <c r="B483" s="93"/>
      <c r="C483" s="331" t="s">
        <v>297</v>
      </c>
      <c r="D483" s="516"/>
      <c r="E483" s="516"/>
      <c r="F483" s="112" t="s">
        <v>20</v>
      </c>
      <c r="G483" s="113">
        <v>3288777</v>
      </c>
      <c r="H483" s="113">
        <v>1684718</v>
      </c>
      <c r="I483" s="103">
        <f>IF(G483&gt;0,H483/G483*100,"-")</f>
        <v>51.22627651555578</v>
      </c>
      <c r="J483" s="190">
        <v>1400000</v>
      </c>
      <c r="K483" s="113">
        <v>505000</v>
      </c>
      <c r="L483" s="161">
        <v>379414.35</v>
      </c>
      <c r="M483" s="103">
        <f>IF(K483&gt;0,L483/K483*100,"-")</f>
        <v>75.13155445544554</v>
      </c>
      <c r="N483" s="562"/>
    </row>
    <row r="484" spans="1:14" ht="11.25">
      <c r="A484" s="514"/>
      <c r="B484" s="93" t="s">
        <v>26</v>
      </c>
      <c r="C484" s="331" t="s">
        <v>298</v>
      </c>
      <c r="D484" s="516"/>
      <c r="E484" s="516"/>
      <c r="F484" s="112" t="s">
        <v>25</v>
      </c>
      <c r="G484" s="114">
        <v>0</v>
      </c>
      <c r="H484" s="113">
        <v>0</v>
      </c>
      <c r="I484" s="103" t="str">
        <f>IF(G484&gt;0,H484/G484*100,"-")</f>
        <v>-</v>
      </c>
      <c r="J484" s="113">
        <v>0</v>
      </c>
      <c r="K484" s="190">
        <v>0</v>
      </c>
      <c r="L484" s="118">
        <v>0</v>
      </c>
      <c r="M484" s="103" t="str">
        <f>IF(K484&gt;0,L484/K484*100,"-")</f>
        <v>-</v>
      </c>
      <c r="N484" s="562"/>
    </row>
    <row r="485" spans="1:14" ht="11.25">
      <c r="A485" s="332"/>
      <c r="B485" s="93"/>
      <c r="C485" s="95" t="s">
        <v>299</v>
      </c>
      <c r="D485" s="107"/>
      <c r="E485" s="107"/>
      <c r="F485" s="115"/>
      <c r="G485" s="116"/>
      <c r="H485" s="116"/>
      <c r="I485" s="333"/>
      <c r="J485" s="116"/>
      <c r="K485" s="190"/>
      <c r="L485" s="118"/>
      <c r="M485" s="103"/>
      <c r="N485" s="562"/>
    </row>
    <row r="486" spans="1:14" ht="11.25">
      <c r="A486" s="332"/>
      <c r="B486" s="93"/>
      <c r="C486" s="95"/>
      <c r="D486" s="107"/>
      <c r="E486" s="107"/>
      <c r="F486" s="115"/>
      <c r="G486" s="116"/>
      <c r="H486" s="116"/>
      <c r="I486" s="333"/>
      <c r="J486" s="116"/>
      <c r="K486" s="190"/>
      <c r="L486" s="118"/>
      <c r="M486" s="103"/>
      <c r="N486" s="562"/>
    </row>
    <row r="487" spans="1:14" ht="11.25">
      <c r="A487" s="334"/>
      <c r="B487" s="99"/>
      <c r="C487" s="100"/>
      <c r="D487" s="98"/>
      <c r="E487" s="98"/>
      <c r="F487" s="99"/>
      <c r="G487" s="131"/>
      <c r="H487" s="131"/>
      <c r="I487" s="99"/>
      <c r="J487" s="131"/>
      <c r="K487" s="134"/>
      <c r="L487" s="132"/>
      <c r="M487" s="133"/>
      <c r="N487" s="480"/>
    </row>
    <row r="488" spans="1:14" ht="11.25">
      <c r="A488" s="328"/>
      <c r="B488" s="90"/>
      <c r="C488" s="91"/>
      <c r="D488" s="89"/>
      <c r="E488" s="89"/>
      <c r="F488" s="90"/>
      <c r="G488" s="102"/>
      <c r="H488" s="102"/>
      <c r="I488" s="106"/>
      <c r="J488" s="102"/>
      <c r="K488" s="104"/>
      <c r="L488" s="105"/>
      <c r="M488" s="106"/>
      <c r="N488" s="479"/>
    </row>
    <row r="489" spans="1:14" ht="11.25">
      <c r="A489" s="514" t="s">
        <v>42</v>
      </c>
      <c r="B489" s="93" t="s">
        <v>32</v>
      </c>
      <c r="C489" s="95" t="s">
        <v>300</v>
      </c>
      <c r="D489" s="516" t="s">
        <v>56</v>
      </c>
      <c r="E489" s="516" t="s">
        <v>283</v>
      </c>
      <c r="F489" s="108" t="s">
        <v>33</v>
      </c>
      <c r="G489" s="109">
        <f>SUM(G490:G491)</f>
        <v>1524587</v>
      </c>
      <c r="H489" s="109">
        <f>SUM(H490:H491)</f>
        <v>421719</v>
      </c>
      <c r="I489" s="111">
        <f>IF(G489&gt;0,H489/G489*100,"-")</f>
        <v>27.66119611409516</v>
      </c>
      <c r="J489" s="109">
        <f>SUM(J490:J491)</f>
        <v>660463</v>
      </c>
      <c r="K489" s="109">
        <f>SUM(K490:K491)</f>
        <v>523890</v>
      </c>
      <c r="L489" s="110">
        <f>SUM(L490:L491)</f>
        <v>421718.33</v>
      </c>
      <c r="M489" s="111">
        <f>IF(K489&gt;0,L489/K489*100,"-")</f>
        <v>80.49749565748535</v>
      </c>
      <c r="N489" s="562" t="s">
        <v>301</v>
      </c>
    </row>
    <row r="490" spans="1:14" ht="11.25">
      <c r="A490" s="514"/>
      <c r="B490" s="93"/>
      <c r="C490" s="331" t="s">
        <v>302</v>
      </c>
      <c r="D490" s="516"/>
      <c r="E490" s="516"/>
      <c r="F490" s="112" t="s">
        <v>20</v>
      </c>
      <c r="G490" s="113">
        <v>1524587</v>
      </c>
      <c r="H490" s="113">
        <v>421719</v>
      </c>
      <c r="I490" s="103">
        <f>IF(G490&gt;0,H490/G490*100,"-")</f>
        <v>27.66119611409516</v>
      </c>
      <c r="J490" s="113">
        <v>660463</v>
      </c>
      <c r="K490" s="113">
        <v>523890</v>
      </c>
      <c r="L490" s="161">
        <v>421718.33</v>
      </c>
      <c r="M490" s="103">
        <f>IF(K490&gt;0,L490/K490*100,"-")</f>
        <v>80.49749565748535</v>
      </c>
      <c r="N490" s="562"/>
    </row>
    <row r="491" spans="1:14" ht="11.25">
      <c r="A491" s="514"/>
      <c r="B491" s="93" t="s">
        <v>26</v>
      </c>
      <c r="C491" s="331" t="s">
        <v>303</v>
      </c>
      <c r="D491" s="516"/>
      <c r="E491" s="516"/>
      <c r="F491" s="112" t="s">
        <v>25</v>
      </c>
      <c r="G491" s="114">
        <v>0</v>
      </c>
      <c r="H491" s="113">
        <v>0</v>
      </c>
      <c r="I491" s="103" t="str">
        <f>IF(G491&gt;0,H491/G491*100,"-")</f>
        <v>-</v>
      </c>
      <c r="J491" s="113">
        <v>0</v>
      </c>
      <c r="K491" s="190">
        <v>0</v>
      </c>
      <c r="L491" s="118">
        <v>0</v>
      </c>
      <c r="M491" s="103" t="str">
        <f>IF(K491&gt;0,L491/K491*100,"-")</f>
        <v>-</v>
      </c>
      <c r="N491" s="562"/>
    </row>
    <row r="492" spans="1:14" ht="11.25">
      <c r="A492" s="332"/>
      <c r="B492" s="93"/>
      <c r="C492" s="95" t="s">
        <v>304</v>
      </c>
      <c r="D492" s="107"/>
      <c r="E492" s="107"/>
      <c r="F492" s="115"/>
      <c r="G492" s="116"/>
      <c r="H492" s="116"/>
      <c r="I492" s="333"/>
      <c r="J492" s="116"/>
      <c r="K492" s="190"/>
      <c r="L492" s="118"/>
      <c r="M492" s="103"/>
      <c r="N492" s="562"/>
    </row>
    <row r="493" spans="1:14" ht="11.25">
      <c r="A493" s="332"/>
      <c r="B493" s="93"/>
      <c r="C493" s="95" t="s">
        <v>305</v>
      </c>
      <c r="D493" s="107"/>
      <c r="E493" s="107"/>
      <c r="F493" s="115"/>
      <c r="G493" s="116"/>
      <c r="H493" s="116"/>
      <c r="I493" s="333"/>
      <c r="J493" s="116"/>
      <c r="K493" s="190"/>
      <c r="L493" s="118"/>
      <c r="M493" s="103"/>
      <c r="N493" s="562"/>
    </row>
    <row r="494" spans="1:14" ht="11.25">
      <c r="A494" s="334"/>
      <c r="B494" s="99"/>
      <c r="C494" s="100"/>
      <c r="D494" s="98"/>
      <c r="E494" s="98"/>
      <c r="F494" s="99"/>
      <c r="G494" s="131"/>
      <c r="H494" s="131"/>
      <c r="I494" s="99"/>
      <c r="J494" s="131"/>
      <c r="K494" s="134"/>
      <c r="L494" s="132"/>
      <c r="M494" s="133"/>
      <c r="N494" s="480"/>
    </row>
    <row r="495" spans="1:14" ht="11.25">
      <c r="A495" s="214"/>
      <c r="B495" s="215"/>
      <c r="C495" s="322"/>
      <c r="D495" s="217"/>
      <c r="E495" s="217"/>
      <c r="F495" s="214"/>
      <c r="G495" s="219"/>
      <c r="H495" s="219"/>
      <c r="I495" s="221"/>
      <c r="J495" s="219"/>
      <c r="K495" s="219"/>
      <c r="L495" s="220"/>
      <c r="M495" s="221"/>
      <c r="N495" s="485"/>
    </row>
    <row r="496" spans="1:14" ht="11.25">
      <c r="A496" s="67" t="s">
        <v>42</v>
      </c>
      <c r="B496" s="519" t="s">
        <v>48</v>
      </c>
      <c r="C496" s="520"/>
      <c r="D496" s="68"/>
      <c r="E496" s="68"/>
      <c r="F496" s="70"/>
      <c r="G496" s="71">
        <f>SUM(G497:G498)</f>
        <v>127499803</v>
      </c>
      <c r="H496" s="71">
        <f>SUM(H497:H498)</f>
        <v>25575653</v>
      </c>
      <c r="I496" s="72">
        <f>IF(G496&gt;0,H496/G496*100,"-")</f>
        <v>20.059366679962633</v>
      </c>
      <c r="J496" s="142">
        <f>SUM(J497:J498)</f>
        <v>33542215</v>
      </c>
      <c r="K496" s="71">
        <f>SUM(K497:K498)</f>
        <v>22548363</v>
      </c>
      <c r="L496" s="73">
        <f>SUM(L497:L498)</f>
        <v>14726999.02</v>
      </c>
      <c r="M496" s="72">
        <f>IF(K496&gt;0,L496/K496*100,"-")</f>
        <v>65.31294098822163</v>
      </c>
      <c r="N496" s="486"/>
    </row>
    <row r="497" spans="1:14" ht="11.25">
      <c r="A497" s="70"/>
      <c r="B497" s="79"/>
      <c r="C497" s="325"/>
      <c r="D497" s="68"/>
      <c r="E497" s="68"/>
      <c r="F497" s="75" t="s">
        <v>20</v>
      </c>
      <c r="G497" s="76">
        <f>G502+G509+G514+G520+G526+G531+G536+G542+G548+G554+G560+G566+G575+G581+G587+G593+G600+G606+G612+G618+G624+G629+G635+G642+G647+G653+G659+G665+G671</f>
        <v>108071315</v>
      </c>
      <c r="H497" s="76">
        <f>H502+H509+H514+H520+H526+H531+H536+H542+H548+H554+H560+H566+H575+H581+H587+H593+H600+H606+H612+H618+H624+H629+H635+H642+H647+H653+H659+H665+H671</f>
        <v>21767080</v>
      </c>
      <c r="I497" s="78">
        <f>IF(G497&gt;0,H497/G497*100,"-")</f>
        <v>20.141403849855998</v>
      </c>
      <c r="J497" s="76">
        <f aca="true" t="shared" si="29" ref="J497:L498">J502+J509+J514+J520+J526+J531+J536+J542+J548+J554+J560+J566+J575+J581+J587+J593+J600+J606+J612+J618+J624+J629+J635+J642+J647+J653+J659+J665+J671</f>
        <v>32792215</v>
      </c>
      <c r="K497" s="76">
        <f t="shared" si="29"/>
        <v>15656423</v>
      </c>
      <c r="L497" s="77">
        <f t="shared" si="29"/>
        <v>11663974.639999999</v>
      </c>
      <c r="M497" s="78">
        <f>IF(K497&gt;0,L497/K497*100,"-")</f>
        <v>74.49961360905999</v>
      </c>
      <c r="N497" s="486"/>
    </row>
    <row r="498" spans="1:14" ht="11.25">
      <c r="A498" s="70"/>
      <c r="B498" s="79"/>
      <c r="C498" s="325"/>
      <c r="D498" s="68"/>
      <c r="E498" s="68"/>
      <c r="F498" s="75" t="s">
        <v>25</v>
      </c>
      <c r="G498" s="76">
        <f>G503+G510+G515+G521+G527+G532+G537+G543+G549+G555+G561+G567+G576+G582+G588+G594+G601+G607+G613+G619+G625+G630+G636+G643+G648+G654+G660+G666+G672</f>
        <v>19428488</v>
      </c>
      <c r="H498" s="76">
        <f>H503+H510+H515+H521+H527+H532+H537+H543+H549+H555+H561+H567+H576+H582+H588+H594+H601+H607+H613+H619+H625+H630+H636+H643+H648+H654+H660+H666+H672</f>
        <v>3808573</v>
      </c>
      <c r="I498" s="78">
        <f>IF(G498&gt;0,H498/G498*100,"-")</f>
        <v>19.603033442437724</v>
      </c>
      <c r="J498" s="76">
        <f t="shared" si="29"/>
        <v>750000</v>
      </c>
      <c r="K498" s="76">
        <f t="shared" si="29"/>
        <v>6891940</v>
      </c>
      <c r="L498" s="77">
        <f t="shared" si="29"/>
        <v>3063024.38</v>
      </c>
      <c r="M498" s="78">
        <f>IF(K498&gt;0,L498/K498*100,"-")</f>
        <v>44.44357292721643</v>
      </c>
      <c r="N498" s="486"/>
    </row>
    <row r="499" spans="1:14" ht="11.25">
      <c r="A499" s="81"/>
      <c r="B499" s="82"/>
      <c r="C499" s="326"/>
      <c r="D499" s="84"/>
      <c r="E499" s="84"/>
      <c r="F499" s="81"/>
      <c r="G499" s="86"/>
      <c r="H499" s="86"/>
      <c r="I499" s="87"/>
      <c r="J499" s="86"/>
      <c r="K499" s="86"/>
      <c r="L499" s="88"/>
      <c r="M499" s="87"/>
      <c r="N499" s="487"/>
    </row>
    <row r="500" spans="1:14" ht="11.25">
      <c r="A500" s="346"/>
      <c r="B500" s="347"/>
      <c r="C500" s="348"/>
      <c r="D500" s="349"/>
      <c r="E500" s="349"/>
      <c r="F500" s="347"/>
      <c r="G500" s="328"/>
      <c r="H500" s="104"/>
      <c r="I500" s="106"/>
      <c r="J500" s="104"/>
      <c r="K500" s="104"/>
      <c r="L500" s="350"/>
      <c r="M500" s="351"/>
      <c r="N500" s="488"/>
    </row>
    <row r="501" spans="1:14" ht="11.25">
      <c r="A501" s="563" t="s">
        <v>4</v>
      </c>
      <c r="B501" s="352" t="s">
        <v>32</v>
      </c>
      <c r="C501" s="353" t="s">
        <v>306</v>
      </c>
      <c r="D501" s="564" t="s">
        <v>307</v>
      </c>
      <c r="E501" s="564" t="s">
        <v>308</v>
      </c>
      <c r="F501" s="355" t="s">
        <v>33</v>
      </c>
      <c r="G501" s="109">
        <f>SUM(G502:G503)</f>
        <v>1994961</v>
      </c>
      <c r="H501" s="109">
        <f>SUM(H502:H503)</f>
        <v>94961</v>
      </c>
      <c r="I501" s="111">
        <f>IF(G501&gt;0,H501/G501*100,"-")</f>
        <v>4.7600429281574925</v>
      </c>
      <c r="J501" s="109">
        <f>SUM(J502:J503)</f>
        <v>1900000</v>
      </c>
      <c r="K501" s="109">
        <f>SUM(K502:K503)</f>
        <v>6019</v>
      </c>
      <c r="L501" s="356">
        <f>SUM(L502:L503)</f>
        <v>6019</v>
      </c>
      <c r="M501" s="357">
        <f>IF(K501&gt;0,L501/K501*100,"-")</f>
        <v>100</v>
      </c>
      <c r="N501" s="565" t="s">
        <v>309</v>
      </c>
    </row>
    <row r="502" spans="1:14" ht="11.25">
      <c r="A502" s="563"/>
      <c r="B502" s="352"/>
      <c r="C502" s="358" t="s">
        <v>310</v>
      </c>
      <c r="D502" s="564"/>
      <c r="E502" s="564"/>
      <c r="F502" s="359" t="s">
        <v>20</v>
      </c>
      <c r="G502" s="113">
        <v>1994961</v>
      </c>
      <c r="H502" s="113">
        <v>94961</v>
      </c>
      <c r="I502" s="103">
        <f>IF(G502&gt;0,H502/G502*100,"-")</f>
        <v>4.7600429281574925</v>
      </c>
      <c r="J502" s="190">
        <v>1900000</v>
      </c>
      <c r="K502" s="113">
        <v>6019</v>
      </c>
      <c r="L502" s="360">
        <v>6019</v>
      </c>
      <c r="M502" s="361">
        <f>IF(K502&gt;0,L502/K502*100,"-")</f>
        <v>100</v>
      </c>
      <c r="N502" s="565"/>
    </row>
    <row r="503" spans="1:14" ht="11.25">
      <c r="A503" s="563"/>
      <c r="B503" s="352"/>
      <c r="C503" s="353" t="s">
        <v>311</v>
      </c>
      <c r="D503" s="564"/>
      <c r="E503" s="564"/>
      <c r="F503" s="359" t="s">
        <v>25</v>
      </c>
      <c r="G503" s="114">
        <v>0</v>
      </c>
      <c r="H503" s="113">
        <v>0</v>
      </c>
      <c r="I503" s="103" t="str">
        <f>IF(G503&gt;0,H503/G503*100,"-")</f>
        <v>-</v>
      </c>
      <c r="J503" s="113">
        <v>0</v>
      </c>
      <c r="K503" s="190">
        <v>0</v>
      </c>
      <c r="L503" s="362">
        <v>0</v>
      </c>
      <c r="M503" s="361" t="str">
        <f>IF(K503&gt;0,L503/K503*100,"-")</f>
        <v>-</v>
      </c>
      <c r="N503" s="565"/>
    </row>
    <row r="504" spans="1:14" ht="11.25">
      <c r="A504" s="363"/>
      <c r="B504" s="352" t="s">
        <v>26</v>
      </c>
      <c r="C504" s="358" t="s">
        <v>312</v>
      </c>
      <c r="D504" s="354"/>
      <c r="E504" s="354"/>
      <c r="F504" s="359"/>
      <c r="G504" s="114"/>
      <c r="H504" s="113"/>
      <c r="I504" s="103"/>
      <c r="J504" s="113"/>
      <c r="K504" s="190"/>
      <c r="L504" s="362"/>
      <c r="M504" s="361"/>
      <c r="N504" s="565"/>
    </row>
    <row r="505" spans="1:14" ht="11.25">
      <c r="A505" s="363"/>
      <c r="B505" s="352"/>
      <c r="C505" s="358"/>
      <c r="D505" s="354"/>
      <c r="E505" s="354"/>
      <c r="F505" s="359"/>
      <c r="G505" s="114"/>
      <c r="H505" s="113"/>
      <c r="I505" s="103"/>
      <c r="J505" s="113"/>
      <c r="K505" s="190"/>
      <c r="L505" s="362"/>
      <c r="M505" s="361"/>
      <c r="N505" s="565"/>
    </row>
    <row r="506" spans="1:14" ht="11.25">
      <c r="A506" s="364"/>
      <c r="B506" s="365"/>
      <c r="C506" s="366"/>
      <c r="D506" s="367"/>
      <c r="E506" s="367"/>
      <c r="F506" s="365"/>
      <c r="G506" s="134"/>
      <c r="H506" s="134"/>
      <c r="I506" s="334"/>
      <c r="J506" s="134"/>
      <c r="K506" s="134"/>
      <c r="L506" s="368"/>
      <c r="M506" s="369"/>
      <c r="N506" s="489"/>
    </row>
    <row r="507" spans="1:14" ht="11.25">
      <c r="A507" s="370"/>
      <c r="B507" s="347"/>
      <c r="C507" s="348"/>
      <c r="D507" s="349"/>
      <c r="E507" s="349"/>
      <c r="F507" s="347"/>
      <c r="G507" s="371"/>
      <c r="H507" s="371"/>
      <c r="I507" s="361"/>
      <c r="J507" s="371"/>
      <c r="K507" s="372"/>
      <c r="L507" s="373"/>
      <c r="M507" s="351"/>
      <c r="N507" s="490"/>
    </row>
    <row r="508" spans="1:14" ht="11.25">
      <c r="A508" s="514" t="s">
        <v>39</v>
      </c>
      <c r="B508" s="352" t="s">
        <v>32</v>
      </c>
      <c r="C508" s="353" t="s">
        <v>313</v>
      </c>
      <c r="D508" s="564" t="s">
        <v>61</v>
      </c>
      <c r="E508" s="564" t="s">
        <v>314</v>
      </c>
      <c r="F508" s="374" t="s">
        <v>33</v>
      </c>
      <c r="G508" s="375">
        <f>SUM(G509:G510)</f>
        <v>1000566</v>
      </c>
      <c r="H508" s="375">
        <f>SUM(H509:H510)</f>
        <v>44742</v>
      </c>
      <c r="I508" s="357">
        <f>IF(G508&gt;0,H508/G508*100,"-")</f>
        <v>4.471669035326006</v>
      </c>
      <c r="J508" s="375">
        <f>SUM(J509:J510)</f>
        <v>970000</v>
      </c>
      <c r="K508" s="375">
        <f>SUM(K509:K510)</f>
        <v>40566</v>
      </c>
      <c r="L508" s="376">
        <f>SUM(L509:L510)</f>
        <v>34741.25</v>
      </c>
      <c r="M508" s="357">
        <f>IF(K508&gt;0,L508/K508*100,"-")</f>
        <v>85.6413005965587</v>
      </c>
      <c r="N508" s="565" t="s">
        <v>315</v>
      </c>
    </row>
    <row r="509" spans="1:14" ht="11.25">
      <c r="A509" s="514"/>
      <c r="B509" s="352" t="s">
        <v>26</v>
      </c>
      <c r="C509" s="358" t="s">
        <v>312</v>
      </c>
      <c r="D509" s="564"/>
      <c r="E509" s="564"/>
      <c r="F509" s="377" t="s">
        <v>20</v>
      </c>
      <c r="G509" s="372">
        <v>1000566</v>
      </c>
      <c r="H509" s="372">
        <v>44742</v>
      </c>
      <c r="I509" s="361">
        <f>IF(G509&gt;0,H509/G509*100,"-")</f>
        <v>4.471669035326006</v>
      </c>
      <c r="J509" s="372">
        <v>970000</v>
      </c>
      <c r="K509" s="372">
        <v>40566</v>
      </c>
      <c r="L509" s="378">
        <v>34741.25</v>
      </c>
      <c r="M509" s="361">
        <f>IF(K509&gt;0,L509/K509*100,"-")</f>
        <v>85.6413005965587</v>
      </c>
      <c r="N509" s="565"/>
    </row>
    <row r="510" spans="1:14" ht="11.25">
      <c r="A510" s="514"/>
      <c r="B510" s="352"/>
      <c r="C510" s="353"/>
      <c r="D510" s="564"/>
      <c r="E510" s="564"/>
      <c r="F510" s="377" t="s">
        <v>25</v>
      </c>
      <c r="G510" s="114">
        <v>0</v>
      </c>
      <c r="H510" s="113">
        <v>0</v>
      </c>
      <c r="I510" s="103" t="str">
        <f>IF(G510&gt;0,H510/G510*100,"-")</f>
        <v>-</v>
      </c>
      <c r="J510" s="113">
        <v>0</v>
      </c>
      <c r="K510" s="190">
        <v>0</v>
      </c>
      <c r="L510" s="118">
        <v>0</v>
      </c>
      <c r="M510" s="361" t="str">
        <f>IF(K510&gt;0,L510/K510*100,"-")</f>
        <v>-</v>
      </c>
      <c r="N510" s="565"/>
    </row>
    <row r="511" spans="1:14" ht="11.25">
      <c r="A511" s="364"/>
      <c r="B511" s="365"/>
      <c r="C511" s="366"/>
      <c r="D511" s="367"/>
      <c r="E511" s="367"/>
      <c r="F511" s="365"/>
      <c r="G511" s="379"/>
      <c r="H511" s="379"/>
      <c r="I511" s="365"/>
      <c r="J511" s="379"/>
      <c r="K511" s="380"/>
      <c r="L511" s="381"/>
      <c r="M511" s="369"/>
      <c r="N511" s="491"/>
    </row>
    <row r="512" spans="1:14" ht="11.25">
      <c r="A512" s="370"/>
      <c r="B512" s="347"/>
      <c r="C512" s="348"/>
      <c r="D512" s="349"/>
      <c r="E512" s="349"/>
      <c r="F512" s="347"/>
      <c r="G512" s="382"/>
      <c r="H512" s="382"/>
      <c r="I512" s="351"/>
      <c r="J512" s="382"/>
      <c r="K512" s="383"/>
      <c r="L512" s="373"/>
      <c r="M512" s="351"/>
      <c r="N512" s="492"/>
    </row>
    <row r="513" spans="1:14" ht="11.25">
      <c r="A513" s="514" t="s">
        <v>41</v>
      </c>
      <c r="B513" s="352" t="s">
        <v>32</v>
      </c>
      <c r="C513" s="353" t="s">
        <v>316</v>
      </c>
      <c r="D513" s="564" t="s">
        <v>61</v>
      </c>
      <c r="E513" s="564" t="s">
        <v>317</v>
      </c>
      <c r="F513" s="374" t="s">
        <v>33</v>
      </c>
      <c r="G513" s="375">
        <f>SUM(G514:G515)</f>
        <v>1431389</v>
      </c>
      <c r="H513" s="375">
        <f>SUM(H514:H515)</f>
        <v>1389277</v>
      </c>
      <c r="I513" s="357">
        <f>IF(G513&gt;0,H513/G513*100,"-")</f>
        <v>97.05796258040267</v>
      </c>
      <c r="J513" s="375">
        <f>SUM(J514:J515)</f>
        <v>447000</v>
      </c>
      <c r="K513" s="375">
        <f>SUM(K514:K515)</f>
        <v>1378685</v>
      </c>
      <c r="L513" s="376">
        <f>SUM(L514:L515)</f>
        <v>1336572.06</v>
      </c>
      <c r="M513" s="357">
        <f>IF(K513&gt;0,L513/K513*100,"-")</f>
        <v>96.94542698295841</v>
      </c>
      <c r="N513" s="565" t="s">
        <v>318</v>
      </c>
    </row>
    <row r="514" spans="1:14" ht="11.25">
      <c r="A514" s="514"/>
      <c r="B514" s="352" t="s">
        <v>26</v>
      </c>
      <c r="C514" s="358" t="s">
        <v>312</v>
      </c>
      <c r="D514" s="564"/>
      <c r="E514" s="564"/>
      <c r="F514" s="377" t="s">
        <v>20</v>
      </c>
      <c r="G514" s="372">
        <v>1431389</v>
      </c>
      <c r="H514" s="372">
        <v>1389277</v>
      </c>
      <c r="I514" s="361">
        <f>IF(G514&gt;0,H514/G514*100,"-")</f>
        <v>97.05796258040267</v>
      </c>
      <c r="J514" s="384">
        <v>447000</v>
      </c>
      <c r="K514" s="372">
        <v>1378685</v>
      </c>
      <c r="L514" s="378">
        <v>1336572.06</v>
      </c>
      <c r="M514" s="361">
        <f>IF(K514&gt;0,L514/K514*100,"-")</f>
        <v>96.94542698295841</v>
      </c>
      <c r="N514" s="565"/>
    </row>
    <row r="515" spans="1:14" ht="11.25">
      <c r="A515" s="514"/>
      <c r="B515" s="352"/>
      <c r="C515" s="353"/>
      <c r="D515" s="564"/>
      <c r="E515" s="564"/>
      <c r="F515" s="377" t="s">
        <v>25</v>
      </c>
      <c r="G515" s="114">
        <v>0</v>
      </c>
      <c r="H515" s="113">
        <v>0</v>
      </c>
      <c r="I515" s="103" t="str">
        <f>IF(G515&gt;0,H515/G515*100,"-")</f>
        <v>-</v>
      </c>
      <c r="J515" s="113">
        <v>0</v>
      </c>
      <c r="K515" s="190">
        <v>0</v>
      </c>
      <c r="L515" s="118">
        <v>0</v>
      </c>
      <c r="M515" s="361" t="str">
        <f>IF(K515&gt;0,L515/K515*100,"-")</f>
        <v>-</v>
      </c>
      <c r="N515" s="565"/>
    </row>
    <row r="516" spans="1:14" ht="11.25">
      <c r="A516" s="363"/>
      <c r="B516" s="352"/>
      <c r="C516" s="353"/>
      <c r="D516" s="354"/>
      <c r="E516" s="354"/>
      <c r="F516" s="359"/>
      <c r="G516" s="114"/>
      <c r="H516" s="385"/>
      <c r="I516" s="333"/>
      <c r="J516" s="116"/>
      <c r="K516" s="190"/>
      <c r="L516" s="362"/>
      <c r="M516" s="361"/>
      <c r="N516" s="565"/>
    </row>
    <row r="517" spans="1:14" ht="11.25">
      <c r="A517" s="386"/>
      <c r="B517" s="365"/>
      <c r="C517" s="366"/>
      <c r="D517" s="367"/>
      <c r="E517" s="367"/>
      <c r="F517" s="365"/>
      <c r="G517" s="379"/>
      <c r="H517" s="379"/>
      <c r="I517" s="365"/>
      <c r="J517" s="379"/>
      <c r="K517" s="380"/>
      <c r="L517" s="381"/>
      <c r="M517" s="369"/>
      <c r="N517" s="493"/>
    </row>
    <row r="518" spans="1:14" ht="11.25">
      <c r="A518" s="328"/>
      <c r="B518" s="90"/>
      <c r="C518" s="91"/>
      <c r="D518" s="89"/>
      <c r="E518" s="89"/>
      <c r="F518" s="90"/>
      <c r="G518" s="102"/>
      <c r="H518" s="102"/>
      <c r="I518" s="106"/>
      <c r="J518" s="102"/>
      <c r="K518" s="104"/>
      <c r="L518" s="105"/>
      <c r="M518" s="106"/>
      <c r="N518" s="483"/>
    </row>
    <row r="519" spans="1:14" ht="11.25">
      <c r="A519" s="514" t="s">
        <v>42</v>
      </c>
      <c r="B519" s="93" t="s">
        <v>32</v>
      </c>
      <c r="C519" s="95" t="s">
        <v>319</v>
      </c>
      <c r="D519" s="516" t="s">
        <v>320</v>
      </c>
      <c r="E519" s="516" t="s">
        <v>58</v>
      </c>
      <c r="F519" s="108" t="s">
        <v>33</v>
      </c>
      <c r="G519" s="375">
        <f>SUM(G520:G521)</f>
        <v>2530134</v>
      </c>
      <c r="H519" s="375">
        <f>SUM(H520:H521)</f>
        <v>132167</v>
      </c>
      <c r="I519" s="357">
        <f>IF(G519&gt;0,H519/G519*100,"-")</f>
        <v>5.223715423768069</v>
      </c>
      <c r="J519" s="375">
        <f>SUM(J520:J521)</f>
        <v>1020000</v>
      </c>
      <c r="K519" s="375">
        <f>SUM(K520:K521)</f>
        <v>13134</v>
      </c>
      <c r="L519" s="376">
        <f>SUM(L520:L521)</f>
        <v>12314</v>
      </c>
      <c r="M519" s="357">
        <f>IF(K519&gt;0,L519/K519*100,"-")</f>
        <v>93.75666209837064</v>
      </c>
      <c r="N519" s="566" t="s">
        <v>321</v>
      </c>
    </row>
    <row r="520" spans="1:14" ht="11.25">
      <c r="A520" s="514"/>
      <c r="B520" s="93"/>
      <c r="C520" s="331" t="s">
        <v>322</v>
      </c>
      <c r="D520" s="516"/>
      <c r="E520" s="516"/>
      <c r="F520" s="112" t="s">
        <v>20</v>
      </c>
      <c r="G520" s="113">
        <v>2530134</v>
      </c>
      <c r="H520" s="113">
        <v>132167</v>
      </c>
      <c r="I520" s="103">
        <f>IF(G520&gt;0,H520/G520*100,"-")</f>
        <v>5.223715423768069</v>
      </c>
      <c r="J520" s="113">
        <v>1020000</v>
      </c>
      <c r="K520" s="113">
        <v>13134</v>
      </c>
      <c r="L520" s="161">
        <v>12314</v>
      </c>
      <c r="M520" s="103">
        <f>IF(K520&gt;0,L520/K520*100,"-")</f>
        <v>93.75666209837064</v>
      </c>
      <c r="N520" s="566"/>
    </row>
    <row r="521" spans="1:14" ht="11.25">
      <c r="A521" s="514"/>
      <c r="B521" s="93"/>
      <c r="C521" s="331" t="s">
        <v>323</v>
      </c>
      <c r="D521" s="516"/>
      <c r="E521" s="516"/>
      <c r="F521" s="112" t="s">
        <v>25</v>
      </c>
      <c r="G521" s="114">
        <v>0</v>
      </c>
      <c r="H521" s="113">
        <v>0</v>
      </c>
      <c r="I521" s="103" t="str">
        <f>IF(G521&gt;0,H521/G521*100,"-")</f>
        <v>-</v>
      </c>
      <c r="J521" s="113">
        <v>0</v>
      </c>
      <c r="K521" s="190">
        <v>0</v>
      </c>
      <c r="L521" s="118">
        <v>0</v>
      </c>
      <c r="M521" s="103" t="str">
        <f>IF(K521&gt;0,L521/K521*100,"-")</f>
        <v>-</v>
      </c>
      <c r="N521" s="566"/>
    </row>
    <row r="522" spans="1:14" ht="11.25">
      <c r="A522" s="332"/>
      <c r="B522" s="93" t="s">
        <v>26</v>
      </c>
      <c r="C522" s="331" t="s">
        <v>312</v>
      </c>
      <c r="D522" s="516"/>
      <c r="E522" s="516"/>
      <c r="F522" s="112"/>
      <c r="G522" s="113"/>
      <c r="H522" s="113"/>
      <c r="I522" s="103"/>
      <c r="J522" s="113"/>
      <c r="K522" s="190"/>
      <c r="L522" s="118"/>
      <c r="M522" s="103"/>
      <c r="N522" s="566"/>
    </row>
    <row r="523" spans="1:14" ht="11.25">
      <c r="A523" s="334"/>
      <c r="B523" s="99"/>
      <c r="C523" s="100"/>
      <c r="D523" s="98"/>
      <c r="E523" s="98"/>
      <c r="F523" s="99"/>
      <c r="G523" s="131"/>
      <c r="H523" s="131"/>
      <c r="I523" s="99"/>
      <c r="J523" s="131"/>
      <c r="K523" s="134"/>
      <c r="L523" s="132"/>
      <c r="M523" s="133"/>
      <c r="N523" s="495"/>
    </row>
    <row r="524" spans="1:14" ht="11.25">
      <c r="A524" s="346"/>
      <c r="B524" s="347"/>
      <c r="C524" s="348"/>
      <c r="D524" s="349"/>
      <c r="E524" s="349"/>
      <c r="F524" s="347"/>
      <c r="G524" s="382"/>
      <c r="H524" s="382"/>
      <c r="I524" s="351"/>
      <c r="J524" s="382"/>
      <c r="K524" s="383"/>
      <c r="L524" s="373"/>
      <c r="M524" s="351"/>
      <c r="N524" s="492"/>
    </row>
    <row r="525" spans="1:14" ht="22.5">
      <c r="A525" s="514" t="s">
        <v>43</v>
      </c>
      <c r="B525" s="352" t="s">
        <v>32</v>
      </c>
      <c r="C525" s="353" t="s">
        <v>324</v>
      </c>
      <c r="D525" s="564" t="s">
        <v>325</v>
      </c>
      <c r="E525" s="564">
        <v>60015</v>
      </c>
      <c r="F525" s="374" t="s">
        <v>33</v>
      </c>
      <c r="G525" s="375">
        <f>SUM(G526:G527)</f>
        <v>3536949</v>
      </c>
      <c r="H525" s="375">
        <f>SUM(H526:H527)</f>
        <v>3399529</v>
      </c>
      <c r="I525" s="357">
        <f>IF(G525&gt;0,H525/G525*100,"-")</f>
        <v>96.11473052057013</v>
      </c>
      <c r="J525" s="375">
        <f>SUM(J526:J527)</f>
        <v>1907000</v>
      </c>
      <c r="K525" s="375">
        <f>SUM(K526:K527)</f>
        <v>1967410</v>
      </c>
      <c r="L525" s="376">
        <f>SUM(L526:L527)</f>
        <v>1829989.6</v>
      </c>
      <c r="M525" s="357">
        <f>IF(K525&gt;0,L525/K525*100,"-")</f>
        <v>93.01516206586325</v>
      </c>
      <c r="N525" s="565" t="s">
        <v>326</v>
      </c>
    </row>
    <row r="526" spans="1:14" ht="11.25">
      <c r="A526" s="514"/>
      <c r="B526" s="352" t="s">
        <v>26</v>
      </c>
      <c r="C526" s="358" t="s">
        <v>312</v>
      </c>
      <c r="D526" s="564"/>
      <c r="E526" s="564"/>
      <c r="F526" s="377" t="s">
        <v>20</v>
      </c>
      <c r="G526" s="372">
        <v>3536949</v>
      </c>
      <c r="H526" s="372">
        <v>3399529</v>
      </c>
      <c r="I526" s="361">
        <f>IF(G526&gt;0,H526/G526*100,"-")</f>
        <v>96.11473052057013</v>
      </c>
      <c r="J526" s="372">
        <v>1907000</v>
      </c>
      <c r="K526" s="372">
        <v>1967410</v>
      </c>
      <c r="L526" s="378">
        <v>1829989.6</v>
      </c>
      <c r="M526" s="361">
        <f>IF(K526&gt;0,L526/K526*100,"-")</f>
        <v>93.01516206586325</v>
      </c>
      <c r="N526" s="565"/>
    </row>
    <row r="527" spans="1:14" ht="11.25">
      <c r="A527" s="514"/>
      <c r="B527" s="352"/>
      <c r="C527" s="353"/>
      <c r="D527" s="564"/>
      <c r="E527" s="564"/>
      <c r="F527" s="377" t="s">
        <v>25</v>
      </c>
      <c r="G527" s="114">
        <v>0</v>
      </c>
      <c r="H527" s="113">
        <v>0</v>
      </c>
      <c r="I527" s="103" t="str">
        <f>IF(G527&gt;0,H527/G527*100,"-")</f>
        <v>-</v>
      </c>
      <c r="J527" s="113">
        <v>0</v>
      </c>
      <c r="K527" s="190">
        <v>0</v>
      </c>
      <c r="L527" s="118">
        <v>0</v>
      </c>
      <c r="M527" s="103" t="str">
        <f>IF(K527&gt;0,L527/K527*100,"-")</f>
        <v>-</v>
      </c>
      <c r="N527" s="565"/>
    </row>
    <row r="528" spans="1:14" ht="11.25">
      <c r="A528" s="364"/>
      <c r="B528" s="365"/>
      <c r="C528" s="366"/>
      <c r="D528" s="367"/>
      <c r="E528" s="367"/>
      <c r="F528" s="365"/>
      <c r="G528" s="379"/>
      <c r="H528" s="379"/>
      <c r="I528" s="365"/>
      <c r="J528" s="379"/>
      <c r="K528" s="380"/>
      <c r="L528" s="381"/>
      <c r="M528" s="369"/>
      <c r="N528" s="493"/>
    </row>
    <row r="529" spans="1:14" ht="11.25">
      <c r="A529" s="370"/>
      <c r="B529" s="347"/>
      <c r="C529" s="348"/>
      <c r="D529" s="349"/>
      <c r="E529" s="349"/>
      <c r="F529" s="347"/>
      <c r="G529" s="382"/>
      <c r="H529" s="382"/>
      <c r="I529" s="351"/>
      <c r="J529" s="382"/>
      <c r="K529" s="383"/>
      <c r="L529" s="373"/>
      <c r="M529" s="351"/>
      <c r="N529" s="492"/>
    </row>
    <row r="530" spans="1:14" ht="11.25">
      <c r="A530" s="514" t="s">
        <v>45</v>
      </c>
      <c r="B530" s="352" t="s">
        <v>32</v>
      </c>
      <c r="C530" s="353" t="s">
        <v>327</v>
      </c>
      <c r="D530" s="564" t="s">
        <v>320</v>
      </c>
      <c r="E530" s="564" t="s">
        <v>328</v>
      </c>
      <c r="F530" s="374" t="s">
        <v>33</v>
      </c>
      <c r="G530" s="375">
        <f>SUM(G531:G532)</f>
        <v>5726396</v>
      </c>
      <c r="H530" s="375">
        <f>SUM(H531:H532)</f>
        <v>393008</v>
      </c>
      <c r="I530" s="357">
        <f>IF(G530&gt;0,H530/G530*100,"-")</f>
        <v>6.863095042676057</v>
      </c>
      <c r="J530" s="375">
        <f>SUM(J531:J532)</f>
        <v>1091000</v>
      </c>
      <c r="K530" s="375">
        <f>SUM(K531:K532)</f>
        <v>84396</v>
      </c>
      <c r="L530" s="376">
        <f>SUM(L531:L532)</f>
        <v>84083.6</v>
      </c>
      <c r="M530" s="357">
        <f>IF(K530&gt;0,L530/K530*100,"-")</f>
        <v>99.62984027679038</v>
      </c>
      <c r="N530" s="565" t="s">
        <v>329</v>
      </c>
    </row>
    <row r="531" spans="1:14" ht="11.25">
      <c r="A531" s="514"/>
      <c r="B531" s="352" t="s">
        <v>26</v>
      </c>
      <c r="C531" s="358" t="s">
        <v>312</v>
      </c>
      <c r="D531" s="564"/>
      <c r="E531" s="564"/>
      <c r="F531" s="377" t="s">
        <v>20</v>
      </c>
      <c r="G531" s="372">
        <v>5726396</v>
      </c>
      <c r="H531" s="372">
        <v>393008</v>
      </c>
      <c r="I531" s="361">
        <f>IF(G531&gt;0,H531/G531*100,"-")</f>
        <v>6.863095042676057</v>
      </c>
      <c r="J531" s="372">
        <v>1091000</v>
      </c>
      <c r="K531" s="372">
        <v>84396</v>
      </c>
      <c r="L531" s="378">
        <v>84083.6</v>
      </c>
      <c r="M531" s="361">
        <f>IF(K531&gt;0,L531/K531*100,"-")</f>
        <v>99.62984027679038</v>
      </c>
      <c r="N531" s="565"/>
    </row>
    <row r="532" spans="1:14" ht="11.25">
      <c r="A532" s="514"/>
      <c r="B532" s="352"/>
      <c r="C532" s="353"/>
      <c r="D532" s="564"/>
      <c r="E532" s="564"/>
      <c r="F532" s="377" t="s">
        <v>25</v>
      </c>
      <c r="G532" s="114">
        <v>0</v>
      </c>
      <c r="H532" s="113">
        <v>0</v>
      </c>
      <c r="I532" s="103" t="str">
        <f>IF(G532&gt;0,H532/G532*100,"-")</f>
        <v>-</v>
      </c>
      <c r="J532" s="113">
        <v>0</v>
      </c>
      <c r="K532" s="190">
        <v>0</v>
      </c>
      <c r="L532" s="118">
        <v>0</v>
      </c>
      <c r="M532" s="103" t="str">
        <f>IF(K532&gt;0,L532/K532*100,"-")</f>
        <v>-</v>
      </c>
      <c r="N532" s="565"/>
    </row>
    <row r="533" spans="1:14" ht="11.25">
      <c r="A533" s="364"/>
      <c r="B533" s="365"/>
      <c r="C533" s="366"/>
      <c r="D533" s="367"/>
      <c r="E533" s="367"/>
      <c r="F533" s="365"/>
      <c r="G533" s="379"/>
      <c r="H533" s="379"/>
      <c r="I533" s="365"/>
      <c r="J533" s="379"/>
      <c r="K533" s="380"/>
      <c r="L533" s="381"/>
      <c r="M533" s="369"/>
      <c r="N533" s="493"/>
    </row>
    <row r="534" spans="1:14" ht="11.25">
      <c r="A534" s="370"/>
      <c r="B534" s="347"/>
      <c r="C534" s="348"/>
      <c r="D534" s="349"/>
      <c r="E534" s="349"/>
      <c r="F534" s="347"/>
      <c r="G534" s="382"/>
      <c r="H534" s="382"/>
      <c r="I534" s="351"/>
      <c r="J534" s="382"/>
      <c r="K534" s="383"/>
      <c r="L534" s="373"/>
      <c r="M534" s="351"/>
      <c r="N534" s="496"/>
    </row>
    <row r="535" spans="1:14" ht="11.25">
      <c r="A535" s="514" t="s">
        <v>46</v>
      </c>
      <c r="B535" s="352" t="s">
        <v>32</v>
      </c>
      <c r="C535" s="353" t="s">
        <v>330</v>
      </c>
      <c r="D535" s="564" t="s">
        <v>235</v>
      </c>
      <c r="E535" s="564" t="s">
        <v>331</v>
      </c>
      <c r="F535" s="374" t="s">
        <v>33</v>
      </c>
      <c r="G535" s="375">
        <f>SUM(G536:G537)</f>
        <v>1609756</v>
      </c>
      <c r="H535" s="375">
        <f>SUM(H536:H537)</f>
        <v>9756</v>
      </c>
      <c r="I535" s="357">
        <f>IF(G535&gt;0,H535/G535*100,"-")</f>
        <v>0.6060545821851262</v>
      </c>
      <c r="J535" s="375">
        <f>SUM(J536:J537)</f>
        <v>100000</v>
      </c>
      <c r="K535" s="375">
        <f>SUM(K536:K537)</f>
        <v>109756</v>
      </c>
      <c r="L535" s="376">
        <f>SUM(L536:L537)</f>
        <v>9756</v>
      </c>
      <c r="M535" s="357">
        <f>IF(K535&gt;0,L535/K535*100,"-")</f>
        <v>8.88880790116258</v>
      </c>
      <c r="N535" s="567" t="s">
        <v>332</v>
      </c>
    </row>
    <row r="536" spans="1:14" ht="11.25">
      <c r="A536" s="514"/>
      <c r="B536" s="352" t="s">
        <v>26</v>
      </c>
      <c r="C536" s="358" t="s">
        <v>312</v>
      </c>
      <c r="D536" s="564"/>
      <c r="E536" s="564"/>
      <c r="F536" s="377" t="s">
        <v>20</v>
      </c>
      <c r="G536" s="372">
        <v>1609756</v>
      </c>
      <c r="H536" s="372">
        <v>9756</v>
      </c>
      <c r="I536" s="361">
        <f>IF(G536&gt;0,H536/G536*100,"-")</f>
        <v>0.6060545821851262</v>
      </c>
      <c r="J536" s="372">
        <v>100000</v>
      </c>
      <c r="K536" s="372">
        <v>109756</v>
      </c>
      <c r="L536" s="378">
        <v>9756</v>
      </c>
      <c r="M536" s="361">
        <f>IF(K536&gt;0,L536/K536*100,"-")</f>
        <v>8.88880790116258</v>
      </c>
      <c r="N536" s="567"/>
    </row>
    <row r="537" spans="1:14" ht="11.25">
      <c r="A537" s="514"/>
      <c r="B537" s="352"/>
      <c r="C537" s="353"/>
      <c r="D537" s="564"/>
      <c r="E537" s="564"/>
      <c r="F537" s="377" t="s">
        <v>25</v>
      </c>
      <c r="G537" s="114">
        <v>0</v>
      </c>
      <c r="H537" s="113">
        <v>0</v>
      </c>
      <c r="I537" s="103" t="str">
        <f>IF(G537&gt;0,H537/G537*100,"-")</f>
        <v>-</v>
      </c>
      <c r="J537" s="113">
        <v>0</v>
      </c>
      <c r="K537" s="190">
        <v>0</v>
      </c>
      <c r="L537" s="118">
        <v>0</v>
      </c>
      <c r="M537" s="103" t="str">
        <f>IF(K537&gt;0,L537/K537*100,"-")</f>
        <v>-</v>
      </c>
      <c r="N537" s="567"/>
    </row>
    <row r="538" spans="1:14" ht="11.25">
      <c r="A538" s="363"/>
      <c r="B538" s="352"/>
      <c r="C538" s="353"/>
      <c r="D538" s="354"/>
      <c r="E538" s="354"/>
      <c r="F538" s="359"/>
      <c r="G538" s="114"/>
      <c r="H538" s="113"/>
      <c r="I538" s="103"/>
      <c r="J538" s="113"/>
      <c r="K538" s="190"/>
      <c r="L538" s="161"/>
      <c r="M538" s="103"/>
      <c r="N538" s="567"/>
    </row>
    <row r="539" spans="1:14" ht="11.25">
      <c r="A539" s="364"/>
      <c r="B539" s="365"/>
      <c r="C539" s="366"/>
      <c r="D539" s="367"/>
      <c r="E539" s="367"/>
      <c r="F539" s="365"/>
      <c r="G539" s="379"/>
      <c r="H539" s="379"/>
      <c r="I539" s="365"/>
      <c r="J539" s="379"/>
      <c r="K539" s="380"/>
      <c r="L539" s="381"/>
      <c r="M539" s="369"/>
      <c r="N539" s="497"/>
    </row>
    <row r="540" spans="1:14" ht="11.25">
      <c r="A540" s="370"/>
      <c r="B540" s="347"/>
      <c r="C540" s="348"/>
      <c r="D540" s="349"/>
      <c r="E540" s="349"/>
      <c r="F540" s="347"/>
      <c r="G540" s="382"/>
      <c r="H540" s="382"/>
      <c r="I540" s="351"/>
      <c r="J540" s="382"/>
      <c r="K540" s="383"/>
      <c r="L540" s="373"/>
      <c r="M540" s="351"/>
      <c r="N540" s="496"/>
    </row>
    <row r="541" spans="1:14" ht="11.25">
      <c r="A541" s="514" t="s">
        <v>47</v>
      </c>
      <c r="B541" s="352" t="s">
        <v>32</v>
      </c>
      <c r="C541" s="353" t="s">
        <v>333</v>
      </c>
      <c r="D541" s="564" t="s">
        <v>56</v>
      </c>
      <c r="E541" s="564" t="s">
        <v>334</v>
      </c>
      <c r="F541" s="374" t="s">
        <v>33</v>
      </c>
      <c r="G541" s="375">
        <f>SUM(G542:G543)</f>
        <v>1609556</v>
      </c>
      <c r="H541" s="375">
        <f>SUM(H542:H543)</f>
        <v>9556</v>
      </c>
      <c r="I541" s="357">
        <f>IF(G541&gt;0,H541/G541*100,"-")</f>
        <v>0.593704102249316</v>
      </c>
      <c r="J541" s="375">
        <f>SUM(J542:J543)</f>
        <v>100000</v>
      </c>
      <c r="K541" s="375">
        <f>SUM(K542:K543)</f>
        <v>9556</v>
      </c>
      <c r="L541" s="376">
        <f>SUM(L542:L543)</f>
        <v>9556</v>
      </c>
      <c r="M541" s="357">
        <f>IF(K541&gt;0,L541/K541*100,"-")</f>
        <v>100</v>
      </c>
      <c r="N541" s="567" t="s">
        <v>335</v>
      </c>
    </row>
    <row r="542" spans="1:14" ht="11.25">
      <c r="A542" s="514"/>
      <c r="B542" s="352" t="s">
        <v>26</v>
      </c>
      <c r="C542" s="358" t="s">
        <v>312</v>
      </c>
      <c r="D542" s="564"/>
      <c r="E542" s="564"/>
      <c r="F542" s="377" t="s">
        <v>20</v>
      </c>
      <c r="G542" s="372">
        <v>1609556</v>
      </c>
      <c r="H542" s="372">
        <v>9556</v>
      </c>
      <c r="I542" s="361">
        <f>IF(G542&gt;0,H542/G542*100,"-")</f>
        <v>0.593704102249316</v>
      </c>
      <c r="J542" s="372">
        <v>100000</v>
      </c>
      <c r="K542" s="372">
        <v>9556</v>
      </c>
      <c r="L542" s="378">
        <v>9556</v>
      </c>
      <c r="M542" s="361">
        <f>IF(K542&gt;0,L542/K542*100,"-")</f>
        <v>100</v>
      </c>
      <c r="N542" s="567"/>
    </row>
    <row r="543" spans="1:14" ht="11.25">
      <c r="A543" s="514"/>
      <c r="B543" s="352"/>
      <c r="C543" s="353"/>
      <c r="D543" s="564"/>
      <c r="E543" s="564"/>
      <c r="F543" s="377" t="s">
        <v>25</v>
      </c>
      <c r="G543" s="114">
        <v>0</v>
      </c>
      <c r="H543" s="113">
        <v>0</v>
      </c>
      <c r="I543" s="103" t="str">
        <f>IF(G543&gt;0,H543/G543*100,"-")</f>
        <v>-</v>
      </c>
      <c r="J543" s="113">
        <v>0</v>
      </c>
      <c r="K543" s="190">
        <v>0</v>
      </c>
      <c r="L543" s="118">
        <v>0</v>
      </c>
      <c r="M543" s="103" t="str">
        <f>IF(K543&gt;0,L543/K543*100,"-")</f>
        <v>-</v>
      </c>
      <c r="N543" s="567"/>
    </row>
    <row r="544" spans="1:14" ht="11.25">
      <c r="A544" s="363"/>
      <c r="B544" s="352"/>
      <c r="C544" s="353"/>
      <c r="D544" s="354"/>
      <c r="E544" s="354"/>
      <c r="F544" s="359"/>
      <c r="G544" s="114"/>
      <c r="H544" s="113"/>
      <c r="I544" s="103"/>
      <c r="J544" s="113"/>
      <c r="K544" s="190"/>
      <c r="L544" s="161"/>
      <c r="M544" s="103"/>
      <c r="N544" s="567"/>
    </row>
    <row r="545" spans="1:14" ht="11.25">
      <c r="A545" s="364"/>
      <c r="B545" s="365"/>
      <c r="C545" s="366"/>
      <c r="D545" s="367"/>
      <c r="E545" s="367"/>
      <c r="F545" s="365"/>
      <c r="G545" s="379"/>
      <c r="H545" s="379"/>
      <c r="I545" s="365"/>
      <c r="J545" s="379"/>
      <c r="K545" s="380"/>
      <c r="L545" s="381"/>
      <c r="M545" s="369"/>
      <c r="N545" s="498"/>
    </row>
    <row r="546" spans="1:14" ht="11.25">
      <c r="A546" s="387"/>
      <c r="B546" s="90"/>
      <c r="C546" s="91"/>
      <c r="D546" s="89"/>
      <c r="E546" s="89"/>
      <c r="F546" s="90"/>
      <c r="G546" s="102"/>
      <c r="H546" s="102"/>
      <c r="I546" s="106"/>
      <c r="J546" s="102"/>
      <c r="K546" s="104"/>
      <c r="L546" s="105"/>
      <c r="M546" s="106"/>
      <c r="N546" s="483"/>
    </row>
    <row r="547" spans="1:14" ht="11.25">
      <c r="A547" s="514" t="s">
        <v>49</v>
      </c>
      <c r="B547" s="93" t="s">
        <v>32</v>
      </c>
      <c r="C547" s="95" t="s">
        <v>336</v>
      </c>
      <c r="D547" s="516" t="s">
        <v>320</v>
      </c>
      <c r="E547" s="516" t="s">
        <v>59</v>
      </c>
      <c r="F547" s="108" t="s">
        <v>33</v>
      </c>
      <c r="G547" s="375">
        <f>SUM(G548:G549)</f>
        <v>3511936</v>
      </c>
      <c r="H547" s="375">
        <f>SUM(H548:H549)</f>
        <v>559296</v>
      </c>
      <c r="I547" s="357">
        <f>IF(G547&gt;0,H547/G547*100,"-")</f>
        <v>15.925574953529905</v>
      </c>
      <c r="J547" s="375">
        <f>SUM(J548:J549)</f>
        <v>500000</v>
      </c>
      <c r="K547" s="375">
        <f>SUM(K548:K549)</f>
        <v>11936</v>
      </c>
      <c r="L547" s="376">
        <f>SUM(L548:L549)</f>
        <v>11936</v>
      </c>
      <c r="M547" s="357">
        <f>IF(K547&gt;0,L547/K547*100,"-")</f>
        <v>100</v>
      </c>
      <c r="N547" s="568" t="s">
        <v>337</v>
      </c>
    </row>
    <row r="548" spans="1:14" ht="11.25">
      <c r="A548" s="514"/>
      <c r="B548" s="93"/>
      <c r="C548" s="331" t="s">
        <v>338</v>
      </c>
      <c r="D548" s="516"/>
      <c r="E548" s="516"/>
      <c r="F548" s="112" t="s">
        <v>20</v>
      </c>
      <c r="G548" s="113">
        <v>3511936</v>
      </c>
      <c r="H548" s="113">
        <v>559296</v>
      </c>
      <c r="I548" s="103">
        <f>IF(G548&gt;0,H548/G548*100,"-")</f>
        <v>15.925574953529905</v>
      </c>
      <c r="J548" s="113">
        <v>500000</v>
      </c>
      <c r="K548" s="113">
        <v>11936</v>
      </c>
      <c r="L548" s="161">
        <v>11936</v>
      </c>
      <c r="M548" s="103">
        <f>IF(K548&gt;0,L548/K548*100,"-")</f>
        <v>100</v>
      </c>
      <c r="N548" s="568"/>
    </row>
    <row r="549" spans="1:14" ht="11.25">
      <c r="A549" s="514"/>
      <c r="B549" s="93"/>
      <c r="C549" s="95" t="s">
        <v>339</v>
      </c>
      <c r="D549" s="516"/>
      <c r="E549" s="516"/>
      <c r="F549" s="112" t="s">
        <v>25</v>
      </c>
      <c r="G549" s="114">
        <v>0</v>
      </c>
      <c r="H549" s="113">
        <v>0</v>
      </c>
      <c r="I549" s="103" t="str">
        <f>IF(G549&gt;0,H549/G549*100,"-")</f>
        <v>-</v>
      </c>
      <c r="J549" s="113">
        <v>0</v>
      </c>
      <c r="K549" s="190">
        <v>0</v>
      </c>
      <c r="L549" s="118">
        <v>0</v>
      </c>
      <c r="M549" s="103" t="str">
        <f>IF(K549&gt;0,L549/K549*100,"-")</f>
        <v>-</v>
      </c>
      <c r="N549" s="568"/>
    </row>
    <row r="550" spans="1:14" ht="11.25">
      <c r="A550" s="332"/>
      <c r="B550" s="93" t="s">
        <v>26</v>
      </c>
      <c r="C550" s="331" t="s">
        <v>312</v>
      </c>
      <c r="D550" s="107"/>
      <c r="E550" s="107"/>
      <c r="F550" s="115"/>
      <c r="G550" s="116"/>
      <c r="H550" s="116"/>
      <c r="I550" s="333"/>
      <c r="J550" s="116"/>
      <c r="K550" s="190"/>
      <c r="L550" s="118"/>
      <c r="M550" s="103"/>
      <c r="N550" s="568"/>
    </row>
    <row r="551" spans="1:14" ht="11.25">
      <c r="A551" s="334"/>
      <c r="B551" s="99"/>
      <c r="C551" s="100"/>
      <c r="D551" s="98"/>
      <c r="E551" s="98"/>
      <c r="F551" s="99"/>
      <c r="G551" s="131"/>
      <c r="H551" s="131"/>
      <c r="I551" s="99"/>
      <c r="J551" s="131"/>
      <c r="K551" s="134"/>
      <c r="L551" s="132"/>
      <c r="M551" s="133"/>
      <c r="N551" s="495"/>
    </row>
    <row r="552" spans="1:14" ht="11.25">
      <c r="A552" s="346"/>
      <c r="B552" s="347"/>
      <c r="C552" s="348"/>
      <c r="D552" s="349"/>
      <c r="E552" s="349"/>
      <c r="F552" s="347"/>
      <c r="G552" s="382"/>
      <c r="H552" s="382"/>
      <c r="I552" s="351"/>
      <c r="J552" s="382"/>
      <c r="K552" s="383"/>
      <c r="L552" s="373"/>
      <c r="M552" s="351"/>
      <c r="N552" s="492"/>
    </row>
    <row r="553" spans="1:14" ht="11.25">
      <c r="A553" s="514" t="s">
        <v>50</v>
      </c>
      <c r="B553" s="352" t="s">
        <v>32</v>
      </c>
      <c r="C553" s="353" t="s">
        <v>340</v>
      </c>
      <c r="D553" s="564" t="s">
        <v>341</v>
      </c>
      <c r="E553" s="564" t="s">
        <v>334</v>
      </c>
      <c r="F553" s="374" t="s">
        <v>33</v>
      </c>
      <c r="G553" s="375">
        <f>SUM(G554:G555)</f>
        <v>1914417</v>
      </c>
      <c r="H553" s="375">
        <f>SUM(H554:H555)</f>
        <v>128827</v>
      </c>
      <c r="I553" s="357">
        <f>IF(G553&gt;0,H553/G553*100,"-")</f>
        <v>6.7293071467710535</v>
      </c>
      <c r="J553" s="375">
        <f>SUM(J554:J555)</f>
        <v>1835000</v>
      </c>
      <c r="K553" s="375">
        <f>SUM(K554:K555)</f>
        <v>394671</v>
      </c>
      <c r="L553" s="376">
        <f>SUM(L554:L555)</f>
        <v>63827</v>
      </c>
      <c r="M553" s="357">
        <f>IF(K553&gt;0,L553/K553*100,"-")</f>
        <v>16.172204190325612</v>
      </c>
      <c r="N553" s="567" t="s">
        <v>342</v>
      </c>
    </row>
    <row r="554" spans="1:14" ht="11.25">
      <c r="A554" s="514"/>
      <c r="B554" s="352"/>
      <c r="C554" s="358" t="s">
        <v>343</v>
      </c>
      <c r="D554" s="564"/>
      <c r="E554" s="564"/>
      <c r="F554" s="377" t="s">
        <v>20</v>
      </c>
      <c r="G554" s="372">
        <v>1914417</v>
      </c>
      <c r="H554" s="372">
        <v>128827</v>
      </c>
      <c r="I554" s="361">
        <f>IF(G554&gt;0,H554/G554*100,"-")</f>
        <v>6.7293071467710535</v>
      </c>
      <c r="J554" s="372">
        <v>1835000</v>
      </c>
      <c r="K554" s="372">
        <v>394671</v>
      </c>
      <c r="L554" s="378">
        <v>63827</v>
      </c>
      <c r="M554" s="361">
        <f>IF(K554&gt;0,L554/K554*100,"-")</f>
        <v>16.172204190325612</v>
      </c>
      <c r="N554" s="567"/>
    </row>
    <row r="555" spans="1:14" ht="11.25">
      <c r="A555" s="514"/>
      <c r="B555" s="352" t="s">
        <v>26</v>
      </c>
      <c r="C555" s="358" t="s">
        <v>312</v>
      </c>
      <c r="D555" s="564"/>
      <c r="E555" s="564"/>
      <c r="F555" s="377" t="s">
        <v>25</v>
      </c>
      <c r="G555" s="114">
        <v>0</v>
      </c>
      <c r="H555" s="113">
        <v>0</v>
      </c>
      <c r="I555" s="103" t="str">
        <f>IF(G555&gt;0,H555/G555*100,"-")</f>
        <v>-</v>
      </c>
      <c r="J555" s="113">
        <v>0</v>
      </c>
      <c r="K555" s="190">
        <v>0</v>
      </c>
      <c r="L555" s="118">
        <v>0</v>
      </c>
      <c r="M555" s="103" t="str">
        <f>IF(K555&gt;0,L555/K555*100,"-")</f>
        <v>-</v>
      </c>
      <c r="N555" s="567"/>
    </row>
    <row r="556" spans="1:14" ht="11.25">
      <c r="A556" s="363"/>
      <c r="B556" s="352"/>
      <c r="C556" s="358"/>
      <c r="D556" s="354"/>
      <c r="E556" s="354"/>
      <c r="F556" s="359"/>
      <c r="G556" s="117"/>
      <c r="H556" s="116"/>
      <c r="I556" s="333"/>
      <c r="J556" s="116"/>
      <c r="K556" s="229"/>
      <c r="L556" s="118"/>
      <c r="M556" s="103"/>
      <c r="N556" s="567"/>
    </row>
    <row r="557" spans="1:14" ht="11.25">
      <c r="A557" s="364"/>
      <c r="B557" s="365"/>
      <c r="C557" s="366"/>
      <c r="D557" s="367"/>
      <c r="E557" s="367"/>
      <c r="F557" s="365"/>
      <c r="G557" s="379"/>
      <c r="H557" s="379"/>
      <c r="I557" s="365"/>
      <c r="J557" s="379"/>
      <c r="K557" s="380"/>
      <c r="L557" s="381"/>
      <c r="M557" s="369"/>
      <c r="N557" s="493"/>
    </row>
    <row r="558" spans="1:14" ht="11.25">
      <c r="A558" s="370"/>
      <c r="B558" s="347"/>
      <c r="C558" s="348"/>
      <c r="D558" s="349"/>
      <c r="E558" s="349"/>
      <c r="F558" s="347"/>
      <c r="G558" s="382"/>
      <c r="H558" s="382"/>
      <c r="I558" s="351"/>
      <c r="J558" s="382"/>
      <c r="K558" s="383"/>
      <c r="L558" s="373"/>
      <c r="M558" s="351"/>
      <c r="N558" s="492"/>
    </row>
    <row r="559" spans="1:14" ht="11.25">
      <c r="A559" s="514" t="s">
        <v>51</v>
      </c>
      <c r="B559" s="352" t="s">
        <v>32</v>
      </c>
      <c r="C559" s="353" t="s">
        <v>344</v>
      </c>
      <c r="D559" s="564" t="s">
        <v>320</v>
      </c>
      <c r="E559" s="564" t="s">
        <v>345</v>
      </c>
      <c r="F559" s="374" t="s">
        <v>33</v>
      </c>
      <c r="G559" s="375">
        <f>SUM(G560:G561)</f>
        <v>8664515</v>
      </c>
      <c r="H559" s="375">
        <f>SUM(H560:H561)</f>
        <v>5540223</v>
      </c>
      <c r="I559" s="357">
        <f>IF(G559&gt;0,H559/G559*100,"-")</f>
        <v>63.94152471315475</v>
      </c>
      <c r="J559" s="375">
        <f>SUM(J560:J561)</f>
        <v>3000000</v>
      </c>
      <c r="K559" s="375">
        <f>SUM(K560:K561)</f>
        <v>3578242</v>
      </c>
      <c r="L559" s="376">
        <f>SUM(L560:L561)</f>
        <v>3312867.2</v>
      </c>
      <c r="M559" s="357">
        <f>IF(K559&gt;0,L559/K559*100,"-")</f>
        <v>92.58365420784844</v>
      </c>
      <c r="N559" s="565" t="s">
        <v>346</v>
      </c>
    </row>
    <row r="560" spans="1:14" ht="11.25">
      <c r="A560" s="514"/>
      <c r="B560" s="352"/>
      <c r="C560" s="358" t="s">
        <v>347</v>
      </c>
      <c r="D560" s="564"/>
      <c r="E560" s="564"/>
      <c r="F560" s="377" t="s">
        <v>20</v>
      </c>
      <c r="G560" s="372">
        <v>6622047</v>
      </c>
      <c r="H560" s="372">
        <v>3497755</v>
      </c>
      <c r="I560" s="361">
        <f>IF(G560&gt;0,H560/G560*100,"-")</f>
        <v>52.81984558551155</v>
      </c>
      <c r="J560" s="372">
        <v>3000000</v>
      </c>
      <c r="K560" s="372">
        <v>2281322</v>
      </c>
      <c r="L560" s="378">
        <v>2015947.2</v>
      </c>
      <c r="M560" s="361">
        <f>IF(K560&gt;0,L560/K560*100,"-")</f>
        <v>88.36749919564181</v>
      </c>
      <c r="N560" s="565"/>
    </row>
    <row r="561" spans="1:14" ht="11.25">
      <c r="A561" s="514"/>
      <c r="B561" s="352" t="s">
        <v>26</v>
      </c>
      <c r="C561" s="358" t="s">
        <v>312</v>
      </c>
      <c r="D561" s="564"/>
      <c r="E561" s="564"/>
      <c r="F561" s="377" t="s">
        <v>25</v>
      </c>
      <c r="G561" s="372">
        <v>2042468</v>
      </c>
      <c r="H561" s="372">
        <f>745548+L561</f>
        <v>2042468</v>
      </c>
      <c r="I561" s="361">
        <f>IF(G561&gt;0,H561/G561*100,"-")</f>
        <v>100</v>
      </c>
      <c r="J561" s="384">
        <v>0</v>
      </c>
      <c r="K561" s="384">
        <v>1296920</v>
      </c>
      <c r="L561" s="388">
        <v>1296920</v>
      </c>
      <c r="M561" s="361">
        <f>IF(K561&gt;0,L561/K561*100,"-")</f>
        <v>100</v>
      </c>
      <c r="N561" s="565"/>
    </row>
    <row r="562" spans="1:14" ht="11.25">
      <c r="A562" s="363"/>
      <c r="B562" s="352"/>
      <c r="C562" s="358"/>
      <c r="D562" s="354"/>
      <c r="E562" s="354"/>
      <c r="F562" s="359"/>
      <c r="G562" s="371"/>
      <c r="H562" s="371"/>
      <c r="I562" s="389"/>
      <c r="J562" s="390"/>
      <c r="K562" s="384"/>
      <c r="L562" s="388"/>
      <c r="M562" s="361"/>
      <c r="N562" s="565"/>
    </row>
    <row r="563" spans="1:14" ht="11.25">
      <c r="A563" s="364"/>
      <c r="B563" s="365"/>
      <c r="C563" s="366"/>
      <c r="D563" s="367"/>
      <c r="E563" s="367"/>
      <c r="F563" s="365"/>
      <c r="G563" s="379"/>
      <c r="H563" s="379"/>
      <c r="I563" s="365"/>
      <c r="J563" s="379"/>
      <c r="K563" s="380"/>
      <c r="L563" s="381"/>
      <c r="M563" s="369"/>
      <c r="N563" s="493"/>
    </row>
    <row r="564" spans="1:14" ht="11.25">
      <c r="A564" s="387"/>
      <c r="B564" s="90"/>
      <c r="C564" s="91"/>
      <c r="D564" s="89"/>
      <c r="E564" s="89"/>
      <c r="F564" s="90"/>
      <c r="G564" s="102"/>
      <c r="H564" s="102"/>
      <c r="I564" s="106"/>
      <c r="J564" s="102"/>
      <c r="K564" s="104"/>
      <c r="L564" s="105"/>
      <c r="M564" s="106"/>
      <c r="N564" s="483"/>
    </row>
    <row r="565" spans="1:14" ht="11.25">
      <c r="A565" s="514" t="s">
        <v>52</v>
      </c>
      <c r="B565" s="93" t="s">
        <v>32</v>
      </c>
      <c r="C565" s="95" t="s">
        <v>348</v>
      </c>
      <c r="D565" s="516" t="s">
        <v>349</v>
      </c>
      <c r="E565" s="516" t="s">
        <v>60</v>
      </c>
      <c r="F565" s="108" t="s">
        <v>33</v>
      </c>
      <c r="G565" s="375">
        <f>SUM(G566:G567)</f>
        <v>11089596</v>
      </c>
      <c r="H565" s="375">
        <f>SUM(H566:H567)</f>
        <v>3297816</v>
      </c>
      <c r="I565" s="357">
        <f>IF(G565&gt;0,H565/G565*100,"-")</f>
        <v>29.73792733297047</v>
      </c>
      <c r="J565" s="375">
        <f>SUM(J566:J567)</f>
        <v>3424593</v>
      </c>
      <c r="K565" s="375">
        <f>SUM(K566:K567)</f>
        <v>2490467</v>
      </c>
      <c r="L565" s="376">
        <f>SUM(L566:L567)</f>
        <v>1676868.52</v>
      </c>
      <c r="M565" s="357">
        <f>IF(K565&gt;0,L565/K565*100,"-")</f>
        <v>67.33148923474995</v>
      </c>
      <c r="N565" s="568" t="s">
        <v>350</v>
      </c>
    </row>
    <row r="566" spans="1:14" ht="11.25">
      <c r="A566" s="514"/>
      <c r="B566" s="93"/>
      <c r="C566" s="331" t="s">
        <v>351</v>
      </c>
      <c r="D566" s="516"/>
      <c r="E566" s="516"/>
      <c r="F566" s="112" t="s">
        <v>20</v>
      </c>
      <c r="G566" s="113">
        <v>11089596</v>
      </c>
      <c r="H566" s="113">
        <v>3297816</v>
      </c>
      <c r="I566" s="103">
        <f>IF(G566&gt;0,H566/G566*100,"-")</f>
        <v>29.73792733297047</v>
      </c>
      <c r="J566" s="113">
        <v>3424593</v>
      </c>
      <c r="K566" s="113">
        <v>2490467</v>
      </c>
      <c r="L566" s="161">
        <v>1676868.52</v>
      </c>
      <c r="M566" s="103">
        <f>IF(K566&gt;0,L566/K566*100,"-")</f>
        <v>67.33148923474995</v>
      </c>
      <c r="N566" s="568"/>
    </row>
    <row r="567" spans="1:14" ht="11.25">
      <c r="A567" s="514"/>
      <c r="B567" s="93"/>
      <c r="C567" s="331" t="s">
        <v>352</v>
      </c>
      <c r="D567" s="516"/>
      <c r="E567" s="516"/>
      <c r="F567" s="112" t="s">
        <v>25</v>
      </c>
      <c r="G567" s="114">
        <v>0</v>
      </c>
      <c r="H567" s="113">
        <v>0</v>
      </c>
      <c r="I567" s="103" t="str">
        <f>IF(G567&gt;0,H567/G567*100,"-")</f>
        <v>-</v>
      </c>
      <c r="J567" s="113">
        <v>0</v>
      </c>
      <c r="K567" s="190">
        <v>0</v>
      </c>
      <c r="L567" s="118">
        <v>0</v>
      </c>
      <c r="M567" s="103" t="str">
        <f>IF(K567&gt;0,L567/K567*100,"-")</f>
        <v>-</v>
      </c>
      <c r="N567" s="568"/>
    </row>
    <row r="568" spans="1:14" ht="11.25">
      <c r="A568" s="332"/>
      <c r="B568" s="93"/>
      <c r="C568" s="331" t="s">
        <v>353</v>
      </c>
      <c r="D568" s="107"/>
      <c r="E568" s="107"/>
      <c r="F568" s="115"/>
      <c r="G568" s="116"/>
      <c r="H568" s="116"/>
      <c r="I568" s="333"/>
      <c r="J568" s="116"/>
      <c r="K568" s="190"/>
      <c r="L568" s="118"/>
      <c r="M568" s="103"/>
      <c r="N568" s="568"/>
    </row>
    <row r="569" spans="1:14" ht="11.25">
      <c r="A569" s="332"/>
      <c r="B569" s="93"/>
      <c r="C569" s="331" t="s">
        <v>354</v>
      </c>
      <c r="D569" s="107"/>
      <c r="E569" s="107"/>
      <c r="F569" s="115"/>
      <c r="G569" s="116"/>
      <c r="H569" s="116"/>
      <c r="I569" s="333"/>
      <c r="J569" s="116"/>
      <c r="K569" s="190"/>
      <c r="L569" s="118"/>
      <c r="M569" s="103"/>
      <c r="N569" s="568"/>
    </row>
    <row r="570" spans="1:14" ht="11.25">
      <c r="A570" s="332"/>
      <c r="B570" s="93" t="s">
        <v>26</v>
      </c>
      <c r="C570" s="331" t="s">
        <v>312</v>
      </c>
      <c r="D570" s="107"/>
      <c r="E570" s="107"/>
      <c r="F570" s="115"/>
      <c r="G570" s="116"/>
      <c r="H570" s="116"/>
      <c r="I570" s="333"/>
      <c r="J570" s="116"/>
      <c r="K570" s="190"/>
      <c r="L570" s="118"/>
      <c r="M570" s="103"/>
      <c r="N570" s="568"/>
    </row>
    <row r="571" spans="1:14" ht="11.25">
      <c r="A571" s="332"/>
      <c r="B571" s="93"/>
      <c r="C571" s="331"/>
      <c r="D571" s="107"/>
      <c r="E571" s="107"/>
      <c r="F571" s="115"/>
      <c r="G571" s="116"/>
      <c r="H571" s="116"/>
      <c r="I571" s="333"/>
      <c r="J571" s="116"/>
      <c r="K571" s="190"/>
      <c r="L571" s="118"/>
      <c r="M571" s="103"/>
      <c r="N571" s="568"/>
    </row>
    <row r="572" spans="1:14" ht="11.25">
      <c r="A572" s="391"/>
      <c r="B572" s="99"/>
      <c r="C572" s="100"/>
      <c r="D572" s="98"/>
      <c r="E572" s="98"/>
      <c r="F572" s="99"/>
      <c r="G572" s="131"/>
      <c r="H572" s="131"/>
      <c r="I572" s="99"/>
      <c r="J572" s="131"/>
      <c r="K572" s="134"/>
      <c r="L572" s="132"/>
      <c r="M572" s="133"/>
      <c r="N572" s="495"/>
    </row>
    <row r="573" spans="1:14" ht="11.25">
      <c r="A573" s="370"/>
      <c r="B573" s="347"/>
      <c r="C573" s="348"/>
      <c r="D573" s="349"/>
      <c r="E573" s="349"/>
      <c r="F573" s="347"/>
      <c r="G573" s="382"/>
      <c r="H573" s="382"/>
      <c r="I573" s="351"/>
      <c r="J573" s="382"/>
      <c r="K573" s="383"/>
      <c r="L573" s="373"/>
      <c r="M573" s="351"/>
      <c r="N573" s="499"/>
    </row>
    <row r="574" spans="1:14" ht="11.25">
      <c r="A574" s="514" t="s">
        <v>355</v>
      </c>
      <c r="B574" s="352" t="s">
        <v>32</v>
      </c>
      <c r="C574" s="353" t="s">
        <v>356</v>
      </c>
      <c r="D574" s="564" t="s">
        <v>235</v>
      </c>
      <c r="E574" s="564" t="s">
        <v>357</v>
      </c>
      <c r="F574" s="374" t="s">
        <v>33</v>
      </c>
      <c r="G574" s="375">
        <f>SUM(G575:G576)</f>
        <v>1687282</v>
      </c>
      <c r="H574" s="375">
        <f>SUM(H575:H576)</f>
        <v>146935</v>
      </c>
      <c r="I574" s="357">
        <f>IF(G574&gt;0,H574/G574*100,"-")</f>
        <v>8.70838425349171</v>
      </c>
      <c r="J574" s="375">
        <f>SUM(J575:J576)</f>
        <v>1020000</v>
      </c>
      <c r="K574" s="375">
        <f>SUM(K575:K576)</f>
        <v>467282</v>
      </c>
      <c r="L574" s="376">
        <f>SUM(L575:L576)</f>
        <v>146934.28</v>
      </c>
      <c r="M574" s="357">
        <f>IF(K574&gt;0,L574/K574*100,"-")</f>
        <v>31.444455382402918</v>
      </c>
      <c r="N574" s="567" t="s">
        <v>358</v>
      </c>
    </row>
    <row r="575" spans="1:14" ht="11.25">
      <c r="A575" s="514"/>
      <c r="B575" s="352"/>
      <c r="C575" s="358" t="s">
        <v>359</v>
      </c>
      <c r="D575" s="564"/>
      <c r="E575" s="564"/>
      <c r="F575" s="377" t="s">
        <v>20</v>
      </c>
      <c r="G575" s="372">
        <v>1687282</v>
      </c>
      <c r="H575" s="384">
        <v>146935</v>
      </c>
      <c r="I575" s="392">
        <f>IF(G575&gt;0,H575/G575*100,"-")</f>
        <v>8.70838425349171</v>
      </c>
      <c r="J575" s="384">
        <v>1020000</v>
      </c>
      <c r="K575" s="384">
        <v>467282</v>
      </c>
      <c r="L575" s="378">
        <v>146934.28</v>
      </c>
      <c r="M575" s="361">
        <f>IF(K575&gt;0,L575/K575*100,"-")</f>
        <v>31.444455382402918</v>
      </c>
      <c r="N575" s="567"/>
    </row>
    <row r="576" spans="1:14" ht="11.25">
      <c r="A576" s="514"/>
      <c r="B576" s="352" t="s">
        <v>26</v>
      </c>
      <c r="C576" s="358" t="s">
        <v>312</v>
      </c>
      <c r="D576" s="564"/>
      <c r="E576" s="564"/>
      <c r="F576" s="377" t="s">
        <v>25</v>
      </c>
      <c r="G576" s="114">
        <v>0</v>
      </c>
      <c r="H576" s="113">
        <v>0</v>
      </c>
      <c r="I576" s="103" t="str">
        <f>IF(G576&gt;0,H576/G576*100,"-")</f>
        <v>-</v>
      </c>
      <c r="J576" s="113">
        <v>0</v>
      </c>
      <c r="K576" s="190">
        <v>0</v>
      </c>
      <c r="L576" s="118">
        <v>0</v>
      </c>
      <c r="M576" s="103" t="str">
        <f>IF(K576&gt;0,L576/K576*100,"-")</f>
        <v>-</v>
      </c>
      <c r="N576" s="567"/>
    </row>
    <row r="577" spans="1:14" ht="11.25">
      <c r="A577" s="363"/>
      <c r="B577" s="352"/>
      <c r="C577" s="358"/>
      <c r="D577" s="354"/>
      <c r="E577" s="354"/>
      <c r="F577" s="359"/>
      <c r="G577" s="114"/>
      <c r="H577" s="113"/>
      <c r="I577" s="103"/>
      <c r="J577" s="113"/>
      <c r="K577" s="190"/>
      <c r="L577" s="161"/>
      <c r="M577" s="103"/>
      <c r="N577" s="567"/>
    </row>
    <row r="578" spans="1:14" ht="11.25">
      <c r="A578" s="364"/>
      <c r="B578" s="365"/>
      <c r="C578" s="366"/>
      <c r="D578" s="367"/>
      <c r="E578" s="367"/>
      <c r="F578" s="365"/>
      <c r="G578" s="379"/>
      <c r="H578" s="379"/>
      <c r="I578" s="365"/>
      <c r="J578" s="379"/>
      <c r="K578" s="380"/>
      <c r="L578" s="381"/>
      <c r="M578" s="369"/>
      <c r="N578" s="497"/>
    </row>
    <row r="579" spans="1:14" ht="11.25">
      <c r="A579" s="370"/>
      <c r="B579" s="347"/>
      <c r="C579" s="348"/>
      <c r="D579" s="349"/>
      <c r="E579" s="349"/>
      <c r="F579" s="347"/>
      <c r="G579" s="382"/>
      <c r="H579" s="382"/>
      <c r="I579" s="351"/>
      <c r="J579" s="382"/>
      <c r="K579" s="383"/>
      <c r="L579" s="373"/>
      <c r="M579" s="351"/>
      <c r="N579" s="500"/>
    </row>
    <row r="580" spans="1:14" ht="11.25">
      <c r="A580" s="514" t="s">
        <v>360</v>
      </c>
      <c r="B580" s="352" t="s">
        <v>32</v>
      </c>
      <c r="C580" s="353" t="s">
        <v>361</v>
      </c>
      <c r="D580" s="564" t="s">
        <v>362</v>
      </c>
      <c r="E580" s="564" t="s">
        <v>357</v>
      </c>
      <c r="F580" s="374" t="s">
        <v>33</v>
      </c>
      <c r="G580" s="375">
        <f>SUM(G581:G582)</f>
        <v>20999168</v>
      </c>
      <c r="H580" s="375">
        <f>SUM(H581:H582)</f>
        <v>35168</v>
      </c>
      <c r="I580" s="357">
        <f>IF(G580&gt;0,H580/G580*100,"-")</f>
        <v>0.16747330179938558</v>
      </c>
      <c r="J580" s="375">
        <f>SUM(J581:J582)</f>
        <v>1500000</v>
      </c>
      <c r="K580" s="375">
        <f>SUM(K581:K582)</f>
        <v>1535168</v>
      </c>
      <c r="L580" s="376">
        <f>SUM(L581:L582)</f>
        <v>35168</v>
      </c>
      <c r="M580" s="357">
        <f>IF(K580&gt;0,L580/K580*100,"-")</f>
        <v>2.290824196439738</v>
      </c>
      <c r="N580" s="565" t="s">
        <v>363</v>
      </c>
    </row>
    <row r="581" spans="1:14" ht="11.25">
      <c r="A581" s="514"/>
      <c r="B581" s="352"/>
      <c r="C581" s="358" t="s">
        <v>364</v>
      </c>
      <c r="D581" s="564"/>
      <c r="E581" s="564"/>
      <c r="F581" s="377" t="s">
        <v>20</v>
      </c>
      <c r="G581" s="372">
        <f>10482000+35168</f>
        <v>10517168</v>
      </c>
      <c r="H581" s="372">
        <f>0+L581</f>
        <v>35168</v>
      </c>
      <c r="I581" s="361">
        <f>IF(G581&gt;0,H581/G581*100,"-")</f>
        <v>0.3343865953268028</v>
      </c>
      <c r="J581" s="372">
        <v>750000</v>
      </c>
      <c r="K581" s="372">
        <v>785168</v>
      </c>
      <c r="L581" s="378">
        <v>35168</v>
      </c>
      <c r="M581" s="361">
        <f>IF(K581&gt;0,L581/K581*100,"-")</f>
        <v>4.479041428076539</v>
      </c>
      <c r="N581" s="565"/>
    </row>
    <row r="582" spans="1:14" ht="11.25">
      <c r="A582" s="514"/>
      <c r="B582" s="352" t="s">
        <v>26</v>
      </c>
      <c r="C582" s="358" t="s">
        <v>312</v>
      </c>
      <c r="D582" s="564"/>
      <c r="E582" s="564"/>
      <c r="F582" s="377" t="s">
        <v>25</v>
      </c>
      <c r="G582" s="372">
        <v>10482000</v>
      </c>
      <c r="H582" s="372">
        <f>0+L582</f>
        <v>0</v>
      </c>
      <c r="I582" s="361">
        <f>IF(G582&gt;0,H582/G582*100,"-")</f>
        <v>0</v>
      </c>
      <c r="J582" s="372">
        <v>750000</v>
      </c>
      <c r="K582" s="384">
        <v>750000</v>
      </c>
      <c r="L582" s="388">
        <v>0</v>
      </c>
      <c r="M582" s="361">
        <f>IF(K582&gt;0,L582/K582*100,"-")</f>
        <v>0</v>
      </c>
      <c r="N582" s="565"/>
    </row>
    <row r="583" spans="1:14" ht="11.25">
      <c r="A583" s="363"/>
      <c r="B583" s="352"/>
      <c r="C583" s="358"/>
      <c r="D583" s="354"/>
      <c r="E583" s="354"/>
      <c r="F583" s="359"/>
      <c r="G583" s="371"/>
      <c r="H583" s="371"/>
      <c r="I583" s="389"/>
      <c r="J583" s="371"/>
      <c r="K583" s="384"/>
      <c r="L583" s="388"/>
      <c r="M583" s="361"/>
      <c r="N583" s="565"/>
    </row>
    <row r="584" spans="1:14" ht="11.25">
      <c r="A584" s="386"/>
      <c r="B584" s="365"/>
      <c r="C584" s="366"/>
      <c r="D584" s="367"/>
      <c r="E584" s="367"/>
      <c r="F584" s="365"/>
      <c r="G584" s="379"/>
      <c r="H584" s="379"/>
      <c r="I584" s="365"/>
      <c r="J584" s="379"/>
      <c r="K584" s="380"/>
      <c r="L584" s="381"/>
      <c r="M584" s="369"/>
      <c r="N584" s="501"/>
    </row>
    <row r="585" spans="1:14" ht="11.25">
      <c r="A585" s="328"/>
      <c r="B585" s="90"/>
      <c r="C585" s="91"/>
      <c r="D585" s="89"/>
      <c r="E585" s="89"/>
      <c r="F585" s="90"/>
      <c r="G585" s="102"/>
      <c r="H585" s="102"/>
      <c r="I585" s="106"/>
      <c r="J585" s="102"/>
      <c r="K585" s="104"/>
      <c r="L585" s="105"/>
      <c r="M585" s="106"/>
      <c r="N585" s="483"/>
    </row>
    <row r="586" spans="1:14" ht="11.25">
      <c r="A586" s="514" t="s">
        <v>365</v>
      </c>
      <c r="B586" s="93" t="s">
        <v>32</v>
      </c>
      <c r="C586" s="95" t="s">
        <v>366</v>
      </c>
      <c r="D586" s="516" t="s">
        <v>56</v>
      </c>
      <c r="E586" s="516" t="s">
        <v>58</v>
      </c>
      <c r="F586" s="108" t="s">
        <v>33</v>
      </c>
      <c r="G586" s="375">
        <f>SUM(G587:G588)</f>
        <v>6966677</v>
      </c>
      <c r="H586" s="375">
        <f>SUM(H587:H588)</f>
        <v>1828762</v>
      </c>
      <c r="I586" s="357">
        <f>IF(G586&gt;0,H586/G586*100,"-")</f>
        <v>26.25013331319939</v>
      </c>
      <c r="J586" s="375">
        <f>SUM(J587:J588)</f>
        <v>0</v>
      </c>
      <c r="K586" s="375">
        <f>SUM(K587:K588)</f>
        <v>4907677</v>
      </c>
      <c r="L586" s="376">
        <f>SUM(L587:L588)</f>
        <v>1828761.38</v>
      </c>
      <c r="M586" s="357">
        <f>IF(K586&gt;0,L586/K586*100,"-")</f>
        <v>37.26327914408385</v>
      </c>
      <c r="N586" s="568" t="s">
        <v>367</v>
      </c>
    </row>
    <row r="587" spans="1:14" ht="11.25">
      <c r="A587" s="514"/>
      <c r="B587" s="93"/>
      <c r="C587" s="331" t="s">
        <v>368</v>
      </c>
      <c r="D587" s="516"/>
      <c r="E587" s="516"/>
      <c r="F587" s="112" t="s">
        <v>20</v>
      </c>
      <c r="G587" s="113">
        <v>62657</v>
      </c>
      <c r="H587" s="113">
        <v>62657</v>
      </c>
      <c r="I587" s="103">
        <f>IF(G587&gt;0,H587/G587*100,"-")</f>
        <v>100</v>
      </c>
      <c r="J587" s="113">
        <v>0</v>
      </c>
      <c r="K587" s="113">
        <v>62657</v>
      </c>
      <c r="L587" s="161">
        <v>62657</v>
      </c>
      <c r="M587" s="103">
        <f>IF(K587&gt;0,L587/K587*100,"-")</f>
        <v>100</v>
      </c>
      <c r="N587" s="568"/>
    </row>
    <row r="588" spans="1:14" ht="11.25">
      <c r="A588" s="514"/>
      <c r="B588" s="93"/>
      <c r="C588" s="95" t="s">
        <v>369</v>
      </c>
      <c r="D588" s="516"/>
      <c r="E588" s="516"/>
      <c r="F588" s="112" t="s">
        <v>25</v>
      </c>
      <c r="G588" s="113">
        <v>6904020</v>
      </c>
      <c r="H588" s="190">
        <v>1766105</v>
      </c>
      <c r="I588" s="191">
        <f>IF(G588&gt;0,H588/G588*100,"-")</f>
        <v>25.580821028907796</v>
      </c>
      <c r="J588" s="190">
        <v>0</v>
      </c>
      <c r="K588" s="190">
        <v>4845020</v>
      </c>
      <c r="L588" s="118">
        <v>1766104.38</v>
      </c>
      <c r="M588" s="103">
        <f>IF(K588&gt;0,L588/K588*100,"-")</f>
        <v>36.451952313922334</v>
      </c>
      <c r="N588" s="568"/>
    </row>
    <row r="589" spans="1:14" ht="11.25">
      <c r="A589" s="332"/>
      <c r="B589" s="93" t="s">
        <v>26</v>
      </c>
      <c r="C589" s="331" t="s">
        <v>312</v>
      </c>
      <c r="D589" s="107"/>
      <c r="E589" s="107"/>
      <c r="F589" s="115"/>
      <c r="G589" s="116"/>
      <c r="H589" s="116"/>
      <c r="I589" s="333"/>
      <c r="J589" s="116"/>
      <c r="K589" s="190"/>
      <c r="L589" s="118"/>
      <c r="M589" s="103"/>
      <c r="N589" s="568"/>
    </row>
    <row r="590" spans="1:14" ht="11.25">
      <c r="A590" s="334"/>
      <c r="B590" s="99"/>
      <c r="C590" s="100"/>
      <c r="D590" s="98"/>
      <c r="E590" s="98"/>
      <c r="F590" s="99"/>
      <c r="G590" s="131"/>
      <c r="H590" s="131"/>
      <c r="I590" s="99"/>
      <c r="J590" s="131"/>
      <c r="K590" s="134"/>
      <c r="L590" s="132"/>
      <c r="M590" s="133"/>
      <c r="N590" s="495"/>
    </row>
    <row r="591" spans="1:14" ht="11.25">
      <c r="A591" s="328"/>
      <c r="B591" s="90"/>
      <c r="C591" s="91"/>
      <c r="D591" s="89"/>
      <c r="E591" s="89"/>
      <c r="F591" s="90"/>
      <c r="G591" s="102"/>
      <c r="H591" s="102"/>
      <c r="I591" s="106"/>
      <c r="J591" s="102"/>
      <c r="K591" s="104"/>
      <c r="L591" s="105"/>
      <c r="M591" s="106"/>
      <c r="N591" s="483"/>
    </row>
    <row r="592" spans="1:14" ht="11.25">
      <c r="A592" s="514" t="s">
        <v>370</v>
      </c>
      <c r="B592" s="93" t="s">
        <v>32</v>
      </c>
      <c r="C592" s="95" t="s">
        <v>371</v>
      </c>
      <c r="D592" s="516" t="s">
        <v>325</v>
      </c>
      <c r="E592" s="516" t="s">
        <v>59</v>
      </c>
      <c r="F592" s="108" t="s">
        <v>33</v>
      </c>
      <c r="G592" s="375">
        <f>SUM(G593:G594)</f>
        <v>1385007</v>
      </c>
      <c r="H592" s="375">
        <f>SUM(H593:H594)</f>
        <v>1385007</v>
      </c>
      <c r="I592" s="357">
        <f>IF(G592&gt;0,H592/G592*100,"-")</f>
        <v>100</v>
      </c>
      <c r="J592" s="375">
        <f>SUM(J593:J594)</f>
        <v>1633222</v>
      </c>
      <c r="K592" s="375">
        <f>SUM(K593:K594)</f>
        <v>18229</v>
      </c>
      <c r="L592" s="376">
        <f>SUM(L593:L594)</f>
        <v>18229</v>
      </c>
      <c r="M592" s="357">
        <f>IF(K592&gt;0,L592/K592*100,"-")</f>
        <v>100</v>
      </c>
      <c r="N592" s="568" t="s">
        <v>372</v>
      </c>
    </row>
    <row r="593" spans="1:14" ht="11.25">
      <c r="A593" s="514"/>
      <c r="B593" s="93"/>
      <c r="C593" s="331" t="s">
        <v>373</v>
      </c>
      <c r="D593" s="516"/>
      <c r="E593" s="516"/>
      <c r="F593" s="112" t="s">
        <v>20</v>
      </c>
      <c r="G593" s="113">
        <v>1385007</v>
      </c>
      <c r="H593" s="113">
        <v>1385007</v>
      </c>
      <c r="I593" s="103">
        <f>IF(G593&gt;0,H593/G593*100,"-")</f>
        <v>100</v>
      </c>
      <c r="J593" s="113">
        <v>1633222</v>
      </c>
      <c r="K593" s="113">
        <v>18229</v>
      </c>
      <c r="L593" s="161">
        <v>18229</v>
      </c>
      <c r="M593" s="103">
        <f>IF(K593&gt;0,L593/K593*100,"-")</f>
        <v>100</v>
      </c>
      <c r="N593" s="568"/>
    </row>
    <row r="594" spans="1:14" ht="11.25">
      <c r="A594" s="514"/>
      <c r="B594" s="93"/>
      <c r="C594" s="95" t="s">
        <v>374</v>
      </c>
      <c r="D594" s="516"/>
      <c r="E594" s="516"/>
      <c r="F594" s="112" t="s">
        <v>25</v>
      </c>
      <c r="G594" s="114">
        <v>0</v>
      </c>
      <c r="H594" s="113">
        <v>0</v>
      </c>
      <c r="I594" s="103" t="str">
        <f>IF(G594&gt;0,H594/G594*100,"-")</f>
        <v>-</v>
      </c>
      <c r="J594" s="113">
        <v>0</v>
      </c>
      <c r="K594" s="190">
        <v>0</v>
      </c>
      <c r="L594" s="118">
        <v>0</v>
      </c>
      <c r="M594" s="103" t="str">
        <f>IF(K594&gt;0,L594/K594*100,"-")</f>
        <v>-</v>
      </c>
      <c r="N594" s="568"/>
    </row>
    <row r="595" spans="1:14" ht="11.25">
      <c r="A595" s="332"/>
      <c r="B595" s="93" t="s">
        <v>26</v>
      </c>
      <c r="C595" s="331" t="s">
        <v>312</v>
      </c>
      <c r="D595" s="107"/>
      <c r="E595" s="107"/>
      <c r="F595" s="115"/>
      <c r="G595" s="116"/>
      <c r="H595" s="116"/>
      <c r="I595" s="333"/>
      <c r="J595" s="116"/>
      <c r="K595" s="190"/>
      <c r="L595" s="118"/>
      <c r="M595" s="103"/>
      <c r="N595" s="568"/>
    </row>
    <row r="596" spans="1:14" ht="11.25">
      <c r="A596" s="332"/>
      <c r="B596" s="93"/>
      <c r="C596" s="331"/>
      <c r="D596" s="107"/>
      <c r="E596" s="107"/>
      <c r="F596" s="115"/>
      <c r="G596" s="116"/>
      <c r="H596" s="116"/>
      <c r="I596" s="333"/>
      <c r="J596" s="116"/>
      <c r="K596" s="190"/>
      <c r="L596" s="118"/>
      <c r="M596" s="103"/>
      <c r="N596" s="568"/>
    </row>
    <row r="597" spans="1:14" ht="11.25">
      <c r="A597" s="334"/>
      <c r="B597" s="99"/>
      <c r="C597" s="100"/>
      <c r="D597" s="98"/>
      <c r="E597" s="98"/>
      <c r="F597" s="99"/>
      <c r="G597" s="131"/>
      <c r="H597" s="131"/>
      <c r="I597" s="99"/>
      <c r="J597" s="131"/>
      <c r="K597" s="134"/>
      <c r="L597" s="132"/>
      <c r="M597" s="133"/>
      <c r="N597" s="495"/>
    </row>
    <row r="598" spans="1:14" ht="11.25">
      <c r="A598" s="346"/>
      <c r="B598" s="347"/>
      <c r="C598" s="348"/>
      <c r="D598" s="349"/>
      <c r="E598" s="349"/>
      <c r="F598" s="347"/>
      <c r="G598" s="382"/>
      <c r="H598" s="382"/>
      <c r="I598" s="351"/>
      <c r="J598" s="382"/>
      <c r="K598" s="383"/>
      <c r="L598" s="373"/>
      <c r="M598" s="351"/>
      <c r="N598" s="499"/>
    </row>
    <row r="599" spans="1:14" ht="11.25">
      <c r="A599" s="514" t="s">
        <v>375</v>
      </c>
      <c r="B599" s="352" t="s">
        <v>32</v>
      </c>
      <c r="C599" s="353" t="s">
        <v>376</v>
      </c>
      <c r="D599" s="564" t="s">
        <v>61</v>
      </c>
      <c r="E599" s="564" t="s">
        <v>377</v>
      </c>
      <c r="F599" s="374" t="s">
        <v>33</v>
      </c>
      <c r="G599" s="375">
        <f>SUM(G600:G601)</f>
        <v>3185868</v>
      </c>
      <c r="H599" s="375">
        <f>SUM(H600:H601)</f>
        <v>3057250</v>
      </c>
      <c r="I599" s="357">
        <f>IF(G599&gt;0,H599/G599*100,"-")</f>
        <v>95.96285847373464</v>
      </c>
      <c r="J599" s="375">
        <f>SUM(J600:J601)</f>
        <v>2300000</v>
      </c>
      <c r="K599" s="375">
        <f>SUM(K600:K601)</f>
        <v>3146279</v>
      </c>
      <c r="L599" s="376">
        <f>SUM(L600:L601)</f>
        <v>3017660.74</v>
      </c>
      <c r="M599" s="357">
        <f>IF(K599&gt;0,L599/K599*100,"-")</f>
        <v>95.91205166483965</v>
      </c>
      <c r="N599" s="567" t="s">
        <v>378</v>
      </c>
    </row>
    <row r="600" spans="1:14" ht="11.25">
      <c r="A600" s="514"/>
      <c r="B600" s="352"/>
      <c r="C600" s="358" t="s">
        <v>379</v>
      </c>
      <c r="D600" s="564"/>
      <c r="E600" s="564"/>
      <c r="F600" s="377" t="s">
        <v>20</v>
      </c>
      <c r="G600" s="372">
        <v>3185868</v>
      </c>
      <c r="H600" s="372">
        <v>3057250</v>
      </c>
      <c r="I600" s="361">
        <f>IF(G600&gt;0,H600/G600*100,"-")</f>
        <v>95.96285847373464</v>
      </c>
      <c r="J600" s="372">
        <v>2300000</v>
      </c>
      <c r="K600" s="372">
        <v>3146279</v>
      </c>
      <c r="L600" s="378">
        <v>3017660.74</v>
      </c>
      <c r="M600" s="361">
        <f>IF(K600&gt;0,L600/K600*100,"-")</f>
        <v>95.91205166483965</v>
      </c>
      <c r="N600" s="567"/>
    </row>
    <row r="601" spans="1:14" ht="11.25">
      <c r="A601" s="514"/>
      <c r="B601" s="352" t="s">
        <v>26</v>
      </c>
      <c r="C601" s="358" t="s">
        <v>312</v>
      </c>
      <c r="D601" s="564"/>
      <c r="E601" s="564"/>
      <c r="F601" s="377" t="s">
        <v>25</v>
      </c>
      <c r="G601" s="114">
        <v>0</v>
      </c>
      <c r="H601" s="113">
        <v>0</v>
      </c>
      <c r="I601" s="103" t="str">
        <f>IF(G601&gt;0,H601/G601*100,"-")</f>
        <v>-</v>
      </c>
      <c r="J601" s="113">
        <v>0</v>
      </c>
      <c r="K601" s="190">
        <v>0</v>
      </c>
      <c r="L601" s="118">
        <v>0</v>
      </c>
      <c r="M601" s="103" t="str">
        <f>IF(K601&gt;0,L601/K601*100,"-")</f>
        <v>-</v>
      </c>
      <c r="N601" s="567"/>
    </row>
    <row r="602" spans="1:14" ht="11.25">
      <c r="A602" s="363"/>
      <c r="B602" s="352"/>
      <c r="C602" s="358"/>
      <c r="D602" s="354"/>
      <c r="E602" s="354"/>
      <c r="F602" s="359"/>
      <c r="G602" s="117"/>
      <c r="H602" s="116"/>
      <c r="I602" s="333"/>
      <c r="J602" s="116"/>
      <c r="K602" s="229"/>
      <c r="L602" s="118"/>
      <c r="M602" s="103"/>
      <c r="N602" s="567"/>
    </row>
    <row r="603" spans="1:14" ht="11.25">
      <c r="A603" s="386"/>
      <c r="B603" s="365"/>
      <c r="C603" s="366"/>
      <c r="D603" s="367"/>
      <c r="E603" s="367"/>
      <c r="F603" s="365"/>
      <c r="G603" s="379"/>
      <c r="H603" s="379"/>
      <c r="I603" s="365"/>
      <c r="J603" s="379"/>
      <c r="K603" s="380"/>
      <c r="L603" s="381"/>
      <c r="M603" s="369"/>
      <c r="N603" s="498"/>
    </row>
    <row r="604" spans="1:14" ht="11.25">
      <c r="A604" s="328"/>
      <c r="B604" s="90"/>
      <c r="C604" s="91"/>
      <c r="D604" s="89"/>
      <c r="E604" s="89"/>
      <c r="F604" s="90"/>
      <c r="G604" s="102"/>
      <c r="H604" s="102"/>
      <c r="I604" s="106"/>
      <c r="J604" s="102"/>
      <c r="K604" s="104"/>
      <c r="L604" s="105"/>
      <c r="M604" s="106"/>
      <c r="N604" s="483"/>
    </row>
    <row r="605" spans="1:14" ht="11.25">
      <c r="A605" s="514" t="s">
        <v>380</v>
      </c>
      <c r="B605" s="93" t="s">
        <v>32</v>
      </c>
      <c r="C605" s="95" t="s">
        <v>381</v>
      </c>
      <c r="D605" s="516" t="s">
        <v>61</v>
      </c>
      <c r="E605" s="516" t="s">
        <v>58</v>
      </c>
      <c r="F605" s="108" t="s">
        <v>33</v>
      </c>
      <c r="G605" s="375">
        <f>SUM(G606:G607)</f>
        <v>789665</v>
      </c>
      <c r="H605" s="375">
        <f>SUM(H606:H607)</f>
        <v>768097</v>
      </c>
      <c r="I605" s="357">
        <f>IF(G605&gt;0,H605/G605*100,"-")</f>
        <v>97.26871521467964</v>
      </c>
      <c r="J605" s="375">
        <f>SUM(J606:J607)</f>
        <v>1100000</v>
      </c>
      <c r="K605" s="375">
        <f>SUM(K606:K607)</f>
        <v>732425</v>
      </c>
      <c r="L605" s="376">
        <f>SUM(L606:L607)</f>
        <v>710856.18</v>
      </c>
      <c r="M605" s="357">
        <f>IF(K605&gt;0,L605/K605*100,"-")</f>
        <v>97.05514967402806</v>
      </c>
      <c r="N605" s="566" t="s">
        <v>382</v>
      </c>
    </row>
    <row r="606" spans="1:14" ht="11.25">
      <c r="A606" s="514"/>
      <c r="B606" s="93"/>
      <c r="C606" s="331" t="s">
        <v>383</v>
      </c>
      <c r="D606" s="516"/>
      <c r="E606" s="516"/>
      <c r="F606" s="112" t="s">
        <v>20</v>
      </c>
      <c r="G606" s="113">
        <v>789665</v>
      </c>
      <c r="H606" s="113">
        <v>768097</v>
      </c>
      <c r="I606" s="103">
        <f>IF(G606&gt;0,H606/G606*100,"-")</f>
        <v>97.26871521467964</v>
      </c>
      <c r="J606" s="113">
        <v>1100000</v>
      </c>
      <c r="K606" s="113">
        <v>732425</v>
      </c>
      <c r="L606" s="161">
        <v>710856.18</v>
      </c>
      <c r="M606" s="103">
        <f>IF(K606&gt;0,L606/K606*100,"-")</f>
        <v>97.05514967402806</v>
      </c>
      <c r="N606" s="566"/>
    </row>
    <row r="607" spans="1:14" ht="11.25">
      <c r="A607" s="514"/>
      <c r="B607" s="93" t="s">
        <v>26</v>
      </c>
      <c r="C607" s="331" t="s">
        <v>312</v>
      </c>
      <c r="D607" s="516"/>
      <c r="E607" s="516"/>
      <c r="F607" s="112" t="s">
        <v>25</v>
      </c>
      <c r="G607" s="114">
        <v>0</v>
      </c>
      <c r="H607" s="113">
        <v>0</v>
      </c>
      <c r="I607" s="103" t="str">
        <f>IF(G607&gt;0,H607/G607*100,"-")</f>
        <v>-</v>
      </c>
      <c r="J607" s="113">
        <v>0</v>
      </c>
      <c r="K607" s="190">
        <v>0</v>
      </c>
      <c r="L607" s="118">
        <v>0</v>
      </c>
      <c r="M607" s="103" t="str">
        <f>IF(K607&gt;0,L607/K607*100,"-")</f>
        <v>-</v>
      </c>
      <c r="N607" s="566"/>
    </row>
    <row r="608" spans="1:14" ht="11.25">
      <c r="A608" s="332"/>
      <c r="B608" s="93"/>
      <c r="C608" s="331"/>
      <c r="D608" s="107"/>
      <c r="E608" s="107"/>
      <c r="F608" s="115"/>
      <c r="G608" s="116"/>
      <c r="H608" s="116"/>
      <c r="I608" s="333"/>
      <c r="J608" s="116"/>
      <c r="K608" s="190"/>
      <c r="L608" s="118"/>
      <c r="M608" s="103"/>
      <c r="N608" s="566"/>
    </row>
    <row r="609" spans="1:14" ht="11.25">
      <c r="A609" s="334"/>
      <c r="B609" s="99"/>
      <c r="C609" s="100"/>
      <c r="D609" s="98"/>
      <c r="E609" s="98"/>
      <c r="F609" s="99"/>
      <c r="G609" s="131"/>
      <c r="H609" s="131"/>
      <c r="I609" s="99"/>
      <c r="J609" s="131"/>
      <c r="K609" s="134"/>
      <c r="L609" s="132"/>
      <c r="M609" s="133"/>
      <c r="N609" s="495"/>
    </row>
    <row r="610" spans="1:14" ht="11.25">
      <c r="A610" s="346"/>
      <c r="B610" s="347"/>
      <c r="C610" s="348"/>
      <c r="D610" s="349"/>
      <c r="E610" s="349"/>
      <c r="F610" s="347"/>
      <c r="G610" s="382"/>
      <c r="H610" s="382"/>
      <c r="I610" s="351"/>
      <c r="J610" s="382"/>
      <c r="K610" s="383"/>
      <c r="L610" s="373"/>
      <c r="M610" s="351"/>
      <c r="N610" s="499"/>
    </row>
    <row r="611" spans="1:14" ht="11.25">
      <c r="A611" s="514" t="s">
        <v>384</v>
      </c>
      <c r="B611" s="352" t="s">
        <v>32</v>
      </c>
      <c r="C611" s="353" t="s">
        <v>385</v>
      </c>
      <c r="D611" s="564" t="s">
        <v>282</v>
      </c>
      <c r="E611" s="564" t="s">
        <v>386</v>
      </c>
      <c r="F611" s="374" t="s">
        <v>33</v>
      </c>
      <c r="G611" s="375">
        <f>SUM(G612:G613)</f>
        <v>9072430</v>
      </c>
      <c r="H611" s="375">
        <f>SUM(H612:H613)</f>
        <v>253881</v>
      </c>
      <c r="I611" s="357">
        <f>IF(G611&gt;0,H611/G611*100,"-")</f>
        <v>2.798379265533049</v>
      </c>
      <c r="J611" s="375">
        <f>SUM(J612:J613)</f>
        <v>1340000</v>
      </c>
      <c r="K611" s="375">
        <f>SUM(K612:K613)</f>
        <v>210479</v>
      </c>
      <c r="L611" s="376">
        <f>SUM(L612:L613)</f>
        <v>56199.43</v>
      </c>
      <c r="M611" s="357">
        <f>IF(K611&gt;0,L611/K611*100,"-")</f>
        <v>26.700730239121246</v>
      </c>
      <c r="N611" s="567" t="s">
        <v>387</v>
      </c>
    </row>
    <row r="612" spans="1:14" ht="11.25">
      <c r="A612" s="514"/>
      <c r="B612" s="352" t="s">
        <v>26</v>
      </c>
      <c r="C612" s="358" t="s">
        <v>312</v>
      </c>
      <c r="D612" s="564"/>
      <c r="E612" s="564"/>
      <c r="F612" s="377" t="s">
        <v>20</v>
      </c>
      <c r="G612" s="372">
        <v>9072430</v>
      </c>
      <c r="H612" s="372">
        <v>253881</v>
      </c>
      <c r="I612" s="361">
        <f>IF(G612&gt;0,H612/G612*100,"-")</f>
        <v>2.798379265533049</v>
      </c>
      <c r="J612" s="372">
        <v>1340000</v>
      </c>
      <c r="K612" s="372">
        <v>210479</v>
      </c>
      <c r="L612" s="378">
        <v>56199.43</v>
      </c>
      <c r="M612" s="361">
        <f>IF(K612&gt;0,L612/K612*100,"-")</f>
        <v>26.700730239121246</v>
      </c>
      <c r="N612" s="567"/>
    </row>
    <row r="613" spans="1:14" ht="11.25">
      <c r="A613" s="514"/>
      <c r="B613" s="352"/>
      <c r="C613" s="353"/>
      <c r="D613" s="564"/>
      <c r="E613" s="564"/>
      <c r="F613" s="377" t="s">
        <v>25</v>
      </c>
      <c r="G613" s="114">
        <v>0</v>
      </c>
      <c r="H613" s="113">
        <v>0</v>
      </c>
      <c r="I613" s="103" t="str">
        <f>IF(G613&gt;0,H613/G613*100,"-")</f>
        <v>-</v>
      </c>
      <c r="J613" s="113">
        <v>0</v>
      </c>
      <c r="K613" s="190">
        <v>0</v>
      </c>
      <c r="L613" s="118">
        <v>0</v>
      </c>
      <c r="M613" s="103" t="str">
        <f>IF(K613&gt;0,L613/K613*100,"-")</f>
        <v>-</v>
      </c>
      <c r="N613" s="567"/>
    </row>
    <row r="614" spans="1:14" ht="11.25">
      <c r="A614" s="363"/>
      <c r="B614" s="352"/>
      <c r="C614" s="353"/>
      <c r="D614" s="354"/>
      <c r="E614" s="354"/>
      <c r="F614" s="359"/>
      <c r="G614" s="114"/>
      <c r="H614" s="113"/>
      <c r="I614" s="103"/>
      <c r="J614" s="113"/>
      <c r="K614" s="190"/>
      <c r="L614" s="161"/>
      <c r="M614" s="103"/>
      <c r="N614" s="567"/>
    </row>
    <row r="615" spans="1:14" ht="11.25">
      <c r="A615" s="364"/>
      <c r="B615" s="365"/>
      <c r="C615" s="366"/>
      <c r="D615" s="367"/>
      <c r="E615" s="367"/>
      <c r="F615" s="365"/>
      <c r="G615" s="379"/>
      <c r="H615" s="379"/>
      <c r="I615" s="365"/>
      <c r="J615" s="379"/>
      <c r="K615" s="380"/>
      <c r="L615" s="381"/>
      <c r="M615" s="369"/>
      <c r="N615" s="497"/>
    </row>
    <row r="616" spans="1:14" ht="11.25">
      <c r="A616" s="370"/>
      <c r="B616" s="347"/>
      <c r="C616" s="348"/>
      <c r="D616" s="349"/>
      <c r="E616" s="349"/>
      <c r="F616" s="347"/>
      <c r="G616" s="382"/>
      <c r="H616" s="382"/>
      <c r="I616" s="351"/>
      <c r="J616" s="382"/>
      <c r="K616" s="383"/>
      <c r="L616" s="373"/>
      <c r="M616" s="351"/>
      <c r="N616" s="496"/>
    </row>
    <row r="617" spans="1:14" ht="11.25">
      <c r="A617" s="514" t="s">
        <v>388</v>
      </c>
      <c r="B617" s="352" t="s">
        <v>32</v>
      </c>
      <c r="C617" s="353" t="s">
        <v>389</v>
      </c>
      <c r="D617" s="564" t="s">
        <v>390</v>
      </c>
      <c r="E617" s="564" t="s">
        <v>317</v>
      </c>
      <c r="F617" s="374" t="s">
        <v>33</v>
      </c>
      <c r="G617" s="375">
        <f>SUM(G618:G619)</f>
        <v>7859911</v>
      </c>
      <c r="H617" s="375">
        <f>SUM(H618:H619)</f>
        <v>1790551</v>
      </c>
      <c r="I617" s="357">
        <f>IF(G617&gt;0,H617/G617*100,"-")</f>
        <v>22.78080502438259</v>
      </c>
      <c r="J617" s="375">
        <f>SUM(J618:J619)</f>
        <v>2000000</v>
      </c>
      <c r="K617" s="375">
        <f>SUM(K618:K619)</f>
        <v>45769</v>
      </c>
      <c r="L617" s="376">
        <f>SUM(L618:L619)</f>
        <v>17409</v>
      </c>
      <c r="M617" s="357">
        <f>IF(K617&gt;0,L617/K617*100,"-")</f>
        <v>38.03666236972623</v>
      </c>
      <c r="N617" s="567" t="s">
        <v>391</v>
      </c>
    </row>
    <row r="618" spans="1:14" ht="11.25">
      <c r="A618" s="514"/>
      <c r="B618" s="352"/>
      <c r="C618" s="358" t="s">
        <v>392</v>
      </c>
      <c r="D618" s="564"/>
      <c r="E618" s="564"/>
      <c r="F618" s="377" t="s">
        <v>20</v>
      </c>
      <c r="G618" s="372">
        <v>7859911</v>
      </c>
      <c r="H618" s="372">
        <f>1773142+L618</f>
        <v>1790551</v>
      </c>
      <c r="I618" s="361">
        <f>IF(G618&gt;0,H618/G618*100,"-")</f>
        <v>22.78080502438259</v>
      </c>
      <c r="J618" s="372">
        <v>2000000</v>
      </c>
      <c r="K618" s="372">
        <v>45769</v>
      </c>
      <c r="L618" s="378">
        <v>17409</v>
      </c>
      <c r="M618" s="361">
        <f>IF(K618&gt;0,L618/K618*100,"-")</f>
        <v>38.03666236972623</v>
      </c>
      <c r="N618" s="567"/>
    </row>
    <row r="619" spans="1:14" ht="11.25">
      <c r="A619" s="514"/>
      <c r="B619" s="352" t="s">
        <v>26</v>
      </c>
      <c r="C619" s="358" t="s">
        <v>312</v>
      </c>
      <c r="D619" s="564"/>
      <c r="E619" s="564"/>
      <c r="F619" s="377" t="s">
        <v>25</v>
      </c>
      <c r="G619" s="114">
        <v>0</v>
      </c>
      <c r="H619" s="113">
        <v>0</v>
      </c>
      <c r="I619" s="103" t="str">
        <f>IF(G619&gt;0,H619/G619*100,"-")</f>
        <v>-</v>
      </c>
      <c r="J619" s="113">
        <v>0</v>
      </c>
      <c r="K619" s="190">
        <v>0</v>
      </c>
      <c r="L619" s="118">
        <v>0</v>
      </c>
      <c r="M619" s="103" t="str">
        <f>IF(K619&gt;0,L619/K619*100,"-")</f>
        <v>-</v>
      </c>
      <c r="N619" s="567"/>
    </row>
    <row r="620" spans="1:14" ht="11.25">
      <c r="A620" s="363"/>
      <c r="B620" s="352"/>
      <c r="C620" s="353"/>
      <c r="D620" s="354"/>
      <c r="E620" s="354"/>
      <c r="F620" s="359"/>
      <c r="G620" s="117"/>
      <c r="H620" s="116"/>
      <c r="I620" s="333"/>
      <c r="J620" s="116"/>
      <c r="K620" s="229"/>
      <c r="L620" s="118"/>
      <c r="M620" s="103"/>
      <c r="N620" s="567"/>
    </row>
    <row r="621" spans="1:14" ht="11.25">
      <c r="A621" s="364"/>
      <c r="B621" s="365"/>
      <c r="C621" s="366"/>
      <c r="D621" s="367"/>
      <c r="E621" s="367"/>
      <c r="F621" s="365"/>
      <c r="G621" s="379"/>
      <c r="H621" s="379"/>
      <c r="I621" s="365"/>
      <c r="J621" s="379"/>
      <c r="K621" s="380"/>
      <c r="L621" s="381"/>
      <c r="M621" s="369"/>
      <c r="N621" s="497"/>
    </row>
    <row r="622" spans="1:14" ht="11.25">
      <c r="A622" s="370"/>
      <c r="B622" s="347"/>
      <c r="C622" s="348"/>
      <c r="D622" s="349"/>
      <c r="E622" s="349"/>
      <c r="F622" s="347"/>
      <c r="G622" s="382"/>
      <c r="H622" s="382"/>
      <c r="I622" s="351"/>
      <c r="J622" s="382"/>
      <c r="K622" s="383"/>
      <c r="L622" s="373"/>
      <c r="M622" s="351"/>
      <c r="N622" s="496"/>
    </row>
    <row r="623" spans="1:14" ht="11.25">
      <c r="A623" s="514" t="s">
        <v>393</v>
      </c>
      <c r="B623" s="352" t="s">
        <v>32</v>
      </c>
      <c r="C623" s="353" t="s">
        <v>394</v>
      </c>
      <c r="D623" s="564" t="s">
        <v>55</v>
      </c>
      <c r="E623" s="564" t="s">
        <v>328</v>
      </c>
      <c r="F623" s="374" t="s">
        <v>33</v>
      </c>
      <c r="G623" s="375">
        <f>SUM(G624:G625)</f>
        <v>2001481</v>
      </c>
      <c r="H623" s="375">
        <f>SUM(H624:H625)</f>
        <v>1481</v>
      </c>
      <c r="I623" s="357">
        <f>IF(G623&gt;0,H623/G623*100,"-")</f>
        <v>0.07399520654955007</v>
      </c>
      <c r="J623" s="375">
        <f>SUM(J624:J625)</f>
        <v>0</v>
      </c>
      <c r="K623" s="375">
        <f>SUM(K624:K625)</f>
        <v>1481</v>
      </c>
      <c r="L623" s="376">
        <f>SUM(L624:L625)</f>
        <v>1481</v>
      </c>
      <c r="M623" s="357">
        <f>IF(K623&gt;0,L623/K623*100,"-")</f>
        <v>100</v>
      </c>
      <c r="N623" s="567" t="s">
        <v>395</v>
      </c>
    </row>
    <row r="624" spans="1:14" ht="11.25">
      <c r="A624" s="514"/>
      <c r="B624" s="352" t="s">
        <v>26</v>
      </c>
      <c r="C624" s="358" t="s">
        <v>312</v>
      </c>
      <c r="D624" s="564"/>
      <c r="E624" s="564"/>
      <c r="F624" s="377" t="s">
        <v>20</v>
      </c>
      <c r="G624" s="372">
        <v>2001481</v>
      </c>
      <c r="H624" s="372">
        <f>0+L624</f>
        <v>1481</v>
      </c>
      <c r="I624" s="361">
        <f>IF(G624&gt;0,H624/G624*100,"-")</f>
        <v>0.07399520654955007</v>
      </c>
      <c r="J624" s="372">
        <v>0</v>
      </c>
      <c r="K624" s="372">
        <v>1481</v>
      </c>
      <c r="L624" s="378">
        <v>1481</v>
      </c>
      <c r="M624" s="361">
        <f>IF(K624&gt;0,L624/K624*100,"-")</f>
        <v>100</v>
      </c>
      <c r="N624" s="567"/>
    </row>
    <row r="625" spans="1:14" ht="11.25">
      <c r="A625" s="514"/>
      <c r="B625" s="352"/>
      <c r="C625" s="353"/>
      <c r="D625" s="564"/>
      <c r="E625" s="564"/>
      <c r="F625" s="377" t="s">
        <v>25</v>
      </c>
      <c r="G625" s="114">
        <v>0</v>
      </c>
      <c r="H625" s="113">
        <v>0</v>
      </c>
      <c r="I625" s="103" t="str">
        <f>IF(G625&gt;0,H625/G625*100,"-")</f>
        <v>-</v>
      </c>
      <c r="J625" s="113">
        <v>0</v>
      </c>
      <c r="K625" s="190">
        <v>0</v>
      </c>
      <c r="L625" s="118">
        <v>0</v>
      </c>
      <c r="M625" s="103" t="str">
        <f>IF(K625&gt;0,L625/K625*100,"-")</f>
        <v>-</v>
      </c>
      <c r="N625" s="567"/>
    </row>
    <row r="626" spans="1:14" ht="11.25">
      <c r="A626" s="386"/>
      <c r="B626" s="365"/>
      <c r="C626" s="366"/>
      <c r="D626" s="367"/>
      <c r="E626" s="367"/>
      <c r="F626" s="365"/>
      <c r="G626" s="379"/>
      <c r="H626" s="379"/>
      <c r="I626" s="365"/>
      <c r="J626" s="379"/>
      <c r="K626" s="380"/>
      <c r="L626" s="381"/>
      <c r="M626" s="369"/>
      <c r="N626" s="498"/>
    </row>
    <row r="627" spans="1:14" ht="11.25">
      <c r="A627" s="89"/>
      <c r="B627" s="90"/>
      <c r="C627" s="91"/>
      <c r="D627" s="89"/>
      <c r="E627" s="89"/>
      <c r="F627" s="90"/>
      <c r="G627" s="102"/>
      <c r="H627" s="102"/>
      <c r="I627" s="106"/>
      <c r="J627" s="102"/>
      <c r="K627" s="104"/>
      <c r="L627" s="105"/>
      <c r="M627" s="106"/>
      <c r="N627" s="483"/>
    </row>
    <row r="628" spans="1:14" ht="11.25">
      <c r="A628" s="514" t="s">
        <v>396</v>
      </c>
      <c r="B628" s="93" t="s">
        <v>32</v>
      </c>
      <c r="C628" s="95" t="s">
        <v>397</v>
      </c>
      <c r="D628" s="516" t="s">
        <v>61</v>
      </c>
      <c r="E628" s="516" t="s">
        <v>59</v>
      </c>
      <c r="F628" s="108" t="s">
        <v>33</v>
      </c>
      <c r="G628" s="375">
        <f>SUM(G629:G630)</f>
        <v>1319289</v>
      </c>
      <c r="H628" s="375">
        <f>SUM(H629:H630)</f>
        <v>119083</v>
      </c>
      <c r="I628" s="357">
        <f>IF(G628&gt;0,H628/G628*100,"-")</f>
        <v>9.026301288042271</v>
      </c>
      <c r="J628" s="375">
        <f>SUM(J629:J630)</f>
        <v>1284400</v>
      </c>
      <c r="K628" s="375">
        <f>SUM(K629:K630)</f>
        <v>119297</v>
      </c>
      <c r="L628" s="376">
        <f>SUM(L629:L630)</f>
        <v>103490.5</v>
      </c>
      <c r="M628" s="357">
        <f>IF(K628&gt;0,L628/K628*100,"-")</f>
        <v>86.75029548102634</v>
      </c>
      <c r="N628" s="568" t="s">
        <v>398</v>
      </c>
    </row>
    <row r="629" spans="1:14" ht="11.25">
      <c r="A629" s="514"/>
      <c r="B629" s="93"/>
      <c r="C629" s="331" t="s">
        <v>399</v>
      </c>
      <c r="D629" s="516"/>
      <c r="E629" s="516"/>
      <c r="F629" s="112" t="s">
        <v>20</v>
      </c>
      <c r="G629" s="113">
        <v>1319289</v>
      </c>
      <c r="H629" s="113">
        <v>119083</v>
      </c>
      <c r="I629" s="103">
        <f>IF(G629&gt;0,H629/G629*100,"-")</f>
        <v>9.026301288042271</v>
      </c>
      <c r="J629" s="113">
        <v>1284400</v>
      </c>
      <c r="K629" s="113">
        <v>119297</v>
      </c>
      <c r="L629" s="161">
        <v>103490.5</v>
      </c>
      <c r="M629" s="103">
        <f>IF(K629&gt;0,L629/K629*100,"-")</f>
        <v>86.75029548102634</v>
      </c>
      <c r="N629" s="568"/>
    </row>
    <row r="630" spans="1:14" ht="11.25">
      <c r="A630" s="514"/>
      <c r="B630" s="93"/>
      <c r="C630" s="95" t="s">
        <v>400</v>
      </c>
      <c r="D630" s="516"/>
      <c r="E630" s="516"/>
      <c r="F630" s="112" t="s">
        <v>25</v>
      </c>
      <c r="G630" s="114">
        <v>0</v>
      </c>
      <c r="H630" s="113">
        <v>0</v>
      </c>
      <c r="I630" s="103" t="str">
        <f>IF(G630&gt;0,H630/G630*100,"-")</f>
        <v>-</v>
      </c>
      <c r="J630" s="113">
        <v>0</v>
      </c>
      <c r="K630" s="190">
        <v>0</v>
      </c>
      <c r="L630" s="118">
        <v>0</v>
      </c>
      <c r="M630" s="103" t="str">
        <f>IF(K630&gt;0,L630/K630*100,"-")</f>
        <v>-</v>
      </c>
      <c r="N630" s="568"/>
    </row>
    <row r="631" spans="1:14" ht="11.25">
      <c r="A631" s="202"/>
      <c r="B631" s="93" t="s">
        <v>26</v>
      </c>
      <c r="C631" s="331" t="s">
        <v>312</v>
      </c>
      <c r="D631" s="107"/>
      <c r="E631" s="107"/>
      <c r="F631" s="115"/>
      <c r="G631" s="116"/>
      <c r="H631" s="116"/>
      <c r="I631" s="333"/>
      <c r="J631" s="116"/>
      <c r="K631" s="190"/>
      <c r="L631" s="118"/>
      <c r="M631" s="103"/>
      <c r="N631" s="568"/>
    </row>
    <row r="632" spans="1:14" ht="11.25">
      <c r="A632" s="98"/>
      <c r="B632" s="99"/>
      <c r="C632" s="100"/>
      <c r="D632" s="98"/>
      <c r="E632" s="98"/>
      <c r="F632" s="99"/>
      <c r="G632" s="131"/>
      <c r="H632" s="131"/>
      <c r="I632" s="99"/>
      <c r="J632" s="131"/>
      <c r="K632" s="134"/>
      <c r="L632" s="132"/>
      <c r="M632" s="133"/>
      <c r="N632" s="495"/>
    </row>
    <row r="633" spans="1:14" ht="11.25">
      <c r="A633" s="328"/>
      <c r="B633" s="90"/>
      <c r="C633" s="91"/>
      <c r="D633" s="89"/>
      <c r="E633" s="89"/>
      <c r="F633" s="90"/>
      <c r="G633" s="102"/>
      <c r="H633" s="102"/>
      <c r="I633" s="106"/>
      <c r="J633" s="102"/>
      <c r="K633" s="104"/>
      <c r="L633" s="105"/>
      <c r="M633" s="106"/>
      <c r="N633" s="483"/>
    </row>
    <row r="634" spans="1:14" ht="11.25">
      <c r="A634" s="514" t="s">
        <v>401</v>
      </c>
      <c r="B634" s="93" t="s">
        <v>32</v>
      </c>
      <c r="C634" s="95" t="s">
        <v>402</v>
      </c>
      <c r="D634" s="516" t="s">
        <v>290</v>
      </c>
      <c r="E634" s="516" t="s">
        <v>58</v>
      </c>
      <c r="F634" s="108" t="s">
        <v>33</v>
      </c>
      <c r="G634" s="375">
        <f>SUM(G635:G636)</f>
        <v>14853865</v>
      </c>
      <c r="H634" s="375">
        <f>SUM(H635:H636)</f>
        <v>432211</v>
      </c>
      <c r="I634" s="357">
        <f>IF(G634&gt;0,H634/G634*100,"-")</f>
        <v>2.909754464578748</v>
      </c>
      <c r="J634" s="375">
        <f>SUM(J635:J636)</f>
        <v>1000000</v>
      </c>
      <c r="K634" s="375">
        <f>SUM(K635:K636)</f>
        <v>67865</v>
      </c>
      <c r="L634" s="376">
        <f>SUM(L635:L636)</f>
        <v>32211</v>
      </c>
      <c r="M634" s="357">
        <f>IF(K634&gt;0,L634/K634*100,"-")</f>
        <v>47.46334634937007</v>
      </c>
      <c r="N634" s="568" t="s">
        <v>403</v>
      </c>
    </row>
    <row r="635" spans="1:14" ht="11.25">
      <c r="A635" s="514"/>
      <c r="B635" s="93"/>
      <c r="C635" s="331" t="s">
        <v>404</v>
      </c>
      <c r="D635" s="516"/>
      <c r="E635" s="516"/>
      <c r="F635" s="112" t="s">
        <v>20</v>
      </c>
      <c r="G635" s="113">
        <v>14853865</v>
      </c>
      <c r="H635" s="113">
        <v>432211</v>
      </c>
      <c r="I635" s="103">
        <f>IF(G635&gt;0,H635/G635*100,"-")</f>
        <v>2.909754464578748</v>
      </c>
      <c r="J635" s="113">
        <v>1000000</v>
      </c>
      <c r="K635" s="113">
        <v>67865</v>
      </c>
      <c r="L635" s="161">
        <v>32211</v>
      </c>
      <c r="M635" s="103">
        <f>IF(K635&gt;0,L635/K635*100,"-")</f>
        <v>47.46334634937007</v>
      </c>
      <c r="N635" s="568"/>
    </row>
    <row r="636" spans="1:14" ht="11.25">
      <c r="A636" s="514"/>
      <c r="B636" s="93"/>
      <c r="C636" s="95" t="s">
        <v>405</v>
      </c>
      <c r="D636" s="516"/>
      <c r="E636" s="516"/>
      <c r="F636" s="112" t="s">
        <v>25</v>
      </c>
      <c r="G636" s="114">
        <v>0</v>
      </c>
      <c r="H636" s="113">
        <v>0</v>
      </c>
      <c r="I636" s="103" t="str">
        <f>IF(G636&gt;0,H636/G636*100,"-")</f>
        <v>-</v>
      </c>
      <c r="J636" s="113">
        <v>0</v>
      </c>
      <c r="K636" s="190">
        <v>0</v>
      </c>
      <c r="L636" s="118">
        <v>0</v>
      </c>
      <c r="M636" s="103" t="str">
        <f>IF(K636&gt;0,L636/K636*100,"-")</f>
        <v>-</v>
      </c>
      <c r="N636" s="568"/>
    </row>
    <row r="637" spans="1:14" ht="11.25">
      <c r="A637" s="332"/>
      <c r="B637" s="93" t="s">
        <v>26</v>
      </c>
      <c r="C637" s="331" t="s">
        <v>312</v>
      </c>
      <c r="D637" s="107"/>
      <c r="E637" s="107"/>
      <c r="F637" s="115"/>
      <c r="G637" s="116"/>
      <c r="H637" s="116"/>
      <c r="I637" s="333"/>
      <c r="J637" s="116"/>
      <c r="K637" s="190"/>
      <c r="L637" s="118"/>
      <c r="M637" s="103"/>
      <c r="N637" s="568"/>
    </row>
    <row r="638" spans="1:14" ht="11.25">
      <c r="A638" s="332"/>
      <c r="B638" s="93"/>
      <c r="C638" s="331"/>
      <c r="D638" s="107"/>
      <c r="E638" s="107"/>
      <c r="F638" s="115"/>
      <c r="G638" s="116"/>
      <c r="H638" s="116"/>
      <c r="I638" s="333"/>
      <c r="J638" s="116"/>
      <c r="K638" s="190"/>
      <c r="L638" s="118"/>
      <c r="M638" s="103"/>
      <c r="N638" s="568"/>
    </row>
    <row r="639" spans="1:14" ht="11.25">
      <c r="A639" s="334"/>
      <c r="B639" s="99"/>
      <c r="C639" s="100"/>
      <c r="D639" s="98"/>
      <c r="E639" s="98"/>
      <c r="F639" s="99"/>
      <c r="G639" s="131"/>
      <c r="H639" s="131"/>
      <c r="I639" s="99"/>
      <c r="J639" s="131"/>
      <c r="K639" s="134"/>
      <c r="L639" s="132"/>
      <c r="M639" s="133"/>
      <c r="N639" s="495"/>
    </row>
    <row r="640" spans="1:14" ht="11.25">
      <c r="A640" s="346"/>
      <c r="B640" s="347"/>
      <c r="C640" s="348"/>
      <c r="D640" s="349"/>
      <c r="E640" s="349"/>
      <c r="F640" s="347"/>
      <c r="G640" s="382"/>
      <c r="H640" s="382"/>
      <c r="I640" s="351"/>
      <c r="J640" s="382"/>
      <c r="K640" s="383"/>
      <c r="L640" s="373"/>
      <c r="M640" s="351"/>
      <c r="N640" s="492"/>
    </row>
    <row r="641" spans="1:14" ht="11.25">
      <c r="A641" s="514" t="s">
        <v>406</v>
      </c>
      <c r="B641" s="352" t="s">
        <v>32</v>
      </c>
      <c r="C641" s="353" t="s">
        <v>407</v>
      </c>
      <c r="D641" s="564" t="s">
        <v>235</v>
      </c>
      <c r="E641" s="564" t="s">
        <v>328</v>
      </c>
      <c r="F641" s="374" t="s">
        <v>33</v>
      </c>
      <c r="G641" s="375">
        <f>SUM(G642:G643)</f>
        <v>2579125</v>
      </c>
      <c r="H641" s="375">
        <f>SUM(H642:H643)</f>
        <v>86101</v>
      </c>
      <c r="I641" s="357">
        <f>IF(G641&gt;0,H641/G641*100,"-")</f>
        <v>3.3383802646246306</v>
      </c>
      <c r="J641" s="375">
        <f>SUM(J642:J643)</f>
        <v>730000</v>
      </c>
      <c r="K641" s="375">
        <f>SUM(K642:K643)</f>
        <v>93125</v>
      </c>
      <c r="L641" s="376">
        <f>SUM(L642:L643)</f>
        <v>86101</v>
      </c>
      <c r="M641" s="357">
        <f>IF(K641&gt;0,L641/K641*100,"-")</f>
        <v>92.45744966442953</v>
      </c>
      <c r="N641" s="565" t="s">
        <v>408</v>
      </c>
    </row>
    <row r="642" spans="1:14" ht="11.25">
      <c r="A642" s="514"/>
      <c r="B642" s="352" t="s">
        <v>26</v>
      </c>
      <c r="C642" s="358" t="s">
        <v>312</v>
      </c>
      <c r="D642" s="564"/>
      <c r="E642" s="564"/>
      <c r="F642" s="377" t="s">
        <v>20</v>
      </c>
      <c r="G642" s="372">
        <v>2579125</v>
      </c>
      <c r="H642" s="372">
        <f>0+L642</f>
        <v>86101</v>
      </c>
      <c r="I642" s="361">
        <f>IF(G642&gt;0,H642/G642*100,"-")</f>
        <v>3.3383802646246306</v>
      </c>
      <c r="J642" s="372">
        <v>730000</v>
      </c>
      <c r="K642" s="372">
        <v>93125</v>
      </c>
      <c r="L642" s="378">
        <v>86101</v>
      </c>
      <c r="M642" s="361">
        <f>IF(K642&gt;0,L642/K642*100,"-")</f>
        <v>92.45744966442953</v>
      </c>
      <c r="N642" s="565"/>
    </row>
    <row r="643" spans="1:14" ht="11.25">
      <c r="A643" s="514"/>
      <c r="B643" s="352"/>
      <c r="C643" s="353"/>
      <c r="D643" s="564"/>
      <c r="E643" s="564"/>
      <c r="F643" s="377" t="s">
        <v>25</v>
      </c>
      <c r="G643" s="114">
        <v>0</v>
      </c>
      <c r="H643" s="113">
        <v>0</v>
      </c>
      <c r="I643" s="103" t="str">
        <f>IF(G643&gt;0,H643/G643*100,"-")</f>
        <v>-</v>
      </c>
      <c r="J643" s="113">
        <v>0</v>
      </c>
      <c r="K643" s="190">
        <v>0</v>
      </c>
      <c r="L643" s="118">
        <v>0</v>
      </c>
      <c r="M643" s="103" t="str">
        <f>IF(K643&gt;0,L643/K643*100,"-")</f>
        <v>-</v>
      </c>
      <c r="N643" s="565"/>
    </row>
    <row r="644" spans="1:14" ht="11.25">
      <c r="A644" s="364"/>
      <c r="B644" s="365"/>
      <c r="C644" s="366"/>
      <c r="D644" s="367"/>
      <c r="E644" s="367"/>
      <c r="F644" s="365"/>
      <c r="G644" s="379"/>
      <c r="H644" s="379"/>
      <c r="I644" s="365"/>
      <c r="J644" s="379"/>
      <c r="K644" s="380"/>
      <c r="L644" s="381"/>
      <c r="M644" s="369"/>
      <c r="N644" s="493"/>
    </row>
    <row r="645" spans="1:14" ht="11.25">
      <c r="A645" s="370"/>
      <c r="B645" s="347"/>
      <c r="C645" s="348"/>
      <c r="D645" s="349"/>
      <c r="E645" s="349"/>
      <c r="F645" s="347"/>
      <c r="G645" s="382"/>
      <c r="H645" s="382"/>
      <c r="I645" s="351"/>
      <c r="J645" s="382"/>
      <c r="K645" s="383"/>
      <c r="L645" s="373"/>
      <c r="M645" s="351"/>
      <c r="N645" s="496"/>
    </row>
    <row r="646" spans="1:14" ht="11.25">
      <c r="A646" s="514" t="s">
        <v>409</v>
      </c>
      <c r="B646" s="352" t="s">
        <v>32</v>
      </c>
      <c r="C646" s="353" t="s">
        <v>410</v>
      </c>
      <c r="D646" s="564" t="s">
        <v>61</v>
      </c>
      <c r="E646" s="564" t="s">
        <v>331</v>
      </c>
      <c r="F646" s="374" t="s">
        <v>33</v>
      </c>
      <c r="G646" s="375">
        <f>SUM(G647:G648)</f>
        <v>839453</v>
      </c>
      <c r="H646" s="375">
        <f>SUM(H647:H648)</f>
        <v>71076</v>
      </c>
      <c r="I646" s="357">
        <f>IF(G646&gt;0,H646/G646*100,"-")</f>
        <v>8.466942163527916</v>
      </c>
      <c r="J646" s="375">
        <f>SUM(J647:J648)</f>
        <v>830000</v>
      </c>
      <c r="K646" s="375">
        <f>SUM(K647:K648)</f>
        <v>839453</v>
      </c>
      <c r="L646" s="376">
        <f>SUM(L647:L648)</f>
        <v>71076</v>
      </c>
      <c r="M646" s="357">
        <f>IF(K646&gt;0,L646/K646*100,"-")</f>
        <v>8.466942163527916</v>
      </c>
      <c r="N646" s="567" t="s">
        <v>411</v>
      </c>
    </row>
    <row r="647" spans="1:14" ht="11.25">
      <c r="A647" s="514"/>
      <c r="B647" s="352" t="s">
        <v>26</v>
      </c>
      <c r="C647" s="358" t="s">
        <v>312</v>
      </c>
      <c r="D647" s="564"/>
      <c r="E647" s="564"/>
      <c r="F647" s="377" t="s">
        <v>20</v>
      </c>
      <c r="G647" s="372">
        <v>839453</v>
      </c>
      <c r="H647" s="372">
        <v>71076</v>
      </c>
      <c r="I647" s="361">
        <f>IF(G647&gt;0,H647/G647*100,"-")</f>
        <v>8.466942163527916</v>
      </c>
      <c r="J647" s="372">
        <v>830000</v>
      </c>
      <c r="K647" s="372">
        <v>839453</v>
      </c>
      <c r="L647" s="378">
        <v>71076</v>
      </c>
      <c r="M647" s="361">
        <f>IF(K647&gt;0,L647/K647*100,"-")</f>
        <v>8.466942163527916</v>
      </c>
      <c r="N647" s="567"/>
    </row>
    <row r="648" spans="1:14" ht="11.25">
      <c r="A648" s="514"/>
      <c r="B648" s="352"/>
      <c r="C648" s="353"/>
      <c r="D648" s="564"/>
      <c r="E648" s="564"/>
      <c r="F648" s="377" t="s">
        <v>25</v>
      </c>
      <c r="G648" s="114">
        <v>0</v>
      </c>
      <c r="H648" s="113">
        <v>0</v>
      </c>
      <c r="I648" s="103" t="str">
        <f>IF(G648&gt;0,H648/G648*100,"-")</f>
        <v>-</v>
      </c>
      <c r="J648" s="113">
        <v>0</v>
      </c>
      <c r="K648" s="190">
        <v>0</v>
      </c>
      <c r="L648" s="118">
        <v>0</v>
      </c>
      <c r="M648" s="103" t="str">
        <f>IF(K648&gt;0,L648/K648*100,"-")</f>
        <v>-</v>
      </c>
      <c r="N648" s="567"/>
    </row>
    <row r="649" spans="1:14" ht="11.25">
      <c r="A649" s="363"/>
      <c r="B649" s="352"/>
      <c r="C649" s="353"/>
      <c r="D649" s="354"/>
      <c r="E649" s="354"/>
      <c r="F649" s="359"/>
      <c r="G649" s="114"/>
      <c r="H649" s="113"/>
      <c r="I649" s="103"/>
      <c r="J649" s="113"/>
      <c r="K649" s="190"/>
      <c r="L649" s="161"/>
      <c r="M649" s="103"/>
      <c r="N649" s="567"/>
    </row>
    <row r="650" spans="1:14" ht="11.25">
      <c r="A650" s="364"/>
      <c r="B650" s="365"/>
      <c r="C650" s="366"/>
      <c r="D650" s="367"/>
      <c r="E650" s="367"/>
      <c r="F650" s="365"/>
      <c r="G650" s="379"/>
      <c r="H650" s="379"/>
      <c r="I650" s="365"/>
      <c r="J650" s="379"/>
      <c r="K650" s="380"/>
      <c r="L650" s="381"/>
      <c r="M650" s="369"/>
      <c r="N650" s="498"/>
    </row>
    <row r="651" spans="1:14" ht="11.25">
      <c r="A651" s="387"/>
      <c r="B651" s="90"/>
      <c r="C651" s="91"/>
      <c r="D651" s="89"/>
      <c r="E651" s="89"/>
      <c r="F651" s="90"/>
      <c r="G651" s="102"/>
      <c r="H651" s="102"/>
      <c r="I651" s="106"/>
      <c r="J651" s="102"/>
      <c r="K651" s="104"/>
      <c r="L651" s="105"/>
      <c r="M651" s="106"/>
      <c r="N651" s="483"/>
    </row>
    <row r="652" spans="1:14" ht="11.25">
      <c r="A652" s="514" t="s">
        <v>412</v>
      </c>
      <c r="B652" s="93" t="s">
        <v>32</v>
      </c>
      <c r="C652" s="95" t="s">
        <v>413</v>
      </c>
      <c r="D652" s="516" t="s">
        <v>282</v>
      </c>
      <c r="E652" s="516" t="s">
        <v>58</v>
      </c>
      <c r="F652" s="108" t="s">
        <v>33</v>
      </c>
      <c r="G652" s="375">
        <f>SUM(G653:G654)</f>
        <v>2260297</v>
      </c>
      <c r="H652" s="375">
        <f>SUM(H653:H654)</f>
        <v>110297</v>
      </c>
      <c r="I652" s="357">
        <f>IF(G652&gt;0,H652/G652*100,"-")</f>
        <v>4.879756952294322</v>
      </c>
      <c r="J652" s="375">
        <f>SUM(J653:J654)</f>
        <v>150000</v>
      </c>
      <c r="K652" s="375">
        <f>SUM(K653:K654)</f>
        <v>2297</v>
      </c>
      <c r="L652" s="376">
        <f>SUM(L653:L654)</f>
        <v>2297</v>
      </c>
      <c r="M652" s="357">
        <f>IF(K652&gt;0,L652/K652*100,"-")</f>
        <v>100</v>
      </c>
      <c r="N652" s="568" t="s">
        <v>414</v>
      </c>
    </row>
    <row r="653" spans="1:14" ht="11.25">
      <c r="A653" s="514"/>
      <c r="B653" s="93" t="s">
        <v>26</v>
      </c>
      <c r="C653" s="331" t="s">
        <v>312</v>
      </c>
      <c r="D653" s="516"/>
      <c r="E653" s="516"/>
      <c r="F653" s="112" t="s">
        <v>20</v>
      </c>
      <c r="G653" s="113">
        <v>2260297</v>
      </c>
      <c r="H653" s="113">
        <v>110297</v>
      </c>
      <c r="I653" s="103">
        <f>IF(G653&gt;0,H653/G653*100,"-")</f>
        <v>4.879756952294322</v>
      </c>
      <c r="J653" s="113">
        <v>150000</v>
      </c>
      <c r="K653" s="113">
        <v>2297</v>
      </c>
      <c r="L653" s="161">
        <v>2297</v>
      </c>
      <c r="M653" s="103">
        <f>IF(K653&gt;0,L653/K653*100,"-")</f>
        <v>100</v>
      </c>
      <c r="N653" s="568"/>
    </row>
    <row r="654" spans="1:14" ht="11.25">
      <c r="A654" s="514"/>
      <c r="B654" s="93"/>
      <c r="C654" s="95"/>
      <c r="D654" s="516"/>
      <c r="E654" s="516"/>
      <c r="F654" s="112" t="s">
        <v>25</v>
      </c>
      <c r="G654" s="114">
        <v>0</v>
      </c>
      <c r="H654" s="113">
        <v>0</v>
      </c>
      <c r="I654" s="103" t="str">
        <f>IF(G654&gt;0,H654/G654*100,"-")</f>
        <v>-</v>
      </c>
      <c r="J654" s="113">
        <v>0</v>
      </c>
      <c r="K654" s="190">
        <v>0</v>
      </c>
      <c r="L654" s="118">
        <v>0</v>
      </c>
      <c r="M654" s="103" t="str">
        <f>IF(K654&gt;0,L654/K654*100,"-")</f>
        <v>-</v>
      </c>
      <c r="N654" s="568"/>
    </row>
    <row r="655" spans="1:14" ht="12.75">
      <c r="A655" s="393"/>
      <c r="B655" s="93"/>
      <c r="C655" s="95"/>
      <c r="D655" s="202"/>
      <c r="E655" s="202"/>
      <c r="F655" s="115"/>
      <c r="G655" s="116"/>
      <c r="H655" s="116"/>
      <c r="I655" s="333"/>
      <c r="J655" s="116"/>
      <c r="K655" s="190"/>
      <c r="L655" s="118"/>
      <c r="M655" s="103"/>
      <c r="N655" s="568"/>
    </row>
    <row r="656" spans="1:14" ht="12.75">
      <c r="A656" s="98"/>
      <c r="B656" s="99"/>
      <c r="C656" s="100"/>
      <c r="D656" s="98"/>
      <c r="E656" s="98"/>
      <c r="F656" s="99"/>
      <c r="G656" s="131"/>
      <c r="H656" s="131"/>
      <c r="I656" s="99"/>
      <c r="J656" s="131"/>
      <c r="K656" s="134"/>
      <c r="L656" s="132"/>
      <c r="M656" s="133"/>
      <c r="N656" s="502"/>
    </row>
    <row r="657" spans="1:14" ht="11.25">
      <c r="A657" s="328"/>
      <c r="B657" s="90"/>
      <c r="C657" s="91"/>
      <c r="D657" s="89"/>
      <c r="E657" s="89"/>
      <c r="F657" s="90"/>
      <c r="G657" s="102"/>
      <c r="H657" s="102"/>
      <c r="I657" s="106"/>
      <c r="J657" s="102"/>
      <c r="K657" s="104"/>
      <c r="L657" s="105"/>
      <c r="M657" s="106"/>
      <c r="N657" s="483"/>
    </row>
    <row r="658" spans="1:14" ht="11.25">
      <c r="A658" s="514" t="s">
        <v>415</v>
      </c>
      <c r="B658" s="93" t="s">
        <v>32</v>
      </c>
      <c r="C658" s="95" t="s">
        <v>416</v>
      </c>
      <c r="D658" s="516" t="s">
        <v>362</v>
      </c>
      <c r="E658" s="516" t="s">
        <v>58</v>
      </c>
      <c r="F658" s="108" t="s">
        <v>33</v>
      </c>
      <c r="G658" s="375">
        <f>SUM(G659:G660)</f>
        <v>3350978</v>
      </c>
      <c r="H658" s="375">
        <f>SUM(H659:H660)</f>
        <v>213489</v>
      </c>
      <c r="I658" s="357">
        <f>IF(G658&gt;0,H658/G658*100,"-")</f>
        <v>6.370946034262236</v>
      </c>
      <c r="J658" s="375">
        <f>SUM(J659:J660)</f>
        <v>160000</v>
      </c>
      <c r="K658" s="375">
        <f>SUM(K659:K660)</f>
        <v>98978</v>
      </c>
      <c r="L658" s="376">
        <f>SUM(L659:L660)</f>
        <v>33488.83</v>
      </c>
      <c r="M658" s="357">
        <f>IF(K658&gt;0,L658/K658*100,"-")</f>
        <v>33.83461981450424</v>
      </c>
      <c r="N658" s="566" t="s">
        <v>417</v>
      </c>
    </row>
    <row r="659" spans="1:14" ht="11.25">
      <c r="A659" s="514"/>
      <c r="B659" s="93"/>
      <c r="C659" s="331" t="s">
        <v>418</v>
      </c>
      <c r="D659" s="516"/>
      <c r="E659" s="516"/>
      <c r="F659" s="112" t="s">
        <v>20</v>
      </c>
      <c r="G659" s="113">
        <v>3350978</v>
      </c>
      <c r="H659" s="113">
        <v>213489</v>
      </c>
      <c r="I659" s="103">
        <f>IF(G659&gt;0,H659/G659*100,"-")</f>
        <v>6.370946034262236</v>
      </c>
      <c r="J659" s="113">
        <v>160000</v>
      </c>
      <c r="K659" s="113">
        <v>98978</v>
      </c>
      <c r="L659" s="161">
        <v>33488.83</v>
      </c>
      <c r="M659" s="103">
        <f>IF(K659&gt;0,L659/K659*100,"-")</f>
        <v>33.83461981450424</v>
      </c>
      <c r="N659" s="566"/>
    </row>
    <row r="660" spans="1:14" ht="11.25">
      <c r="A660" s="514"/>
      <c r="B660" s="93" t="s">
        <v>26</v>
      </c>
      <c r="C660" s="331" t="s">
        <v>312</v>
      </c>
      <c r="D660" s="516"/>
      <c r="E660" s="516"/>
      <c r="F660" s="112" t="s">
        <v>25</v>
      </c>
      <c r="G660" s="114">
        <v>0</v>
      </c>
      <c r="H660" s="113">
        <v>0</v>
      </c>
      <c r="I660" s="103" t="str">
        <f>IF(G660&gt;0,H660/G660*100,"-")</f>
        <v>-</v>
      </c>
      <c r="J660" s="113">
        <v>0</v>
      </c>
      <c r="K660" s="190">
        <v>0</v>
      </c>
      <c r="L660" s="118">
        <v>0</v>
      </c>
      <c r="M660" s="103" t="str">
        <f>IF(K660&gt;0,L660/K660*100,"-")</f>
        <v>-</v>
      </c>
      <c r="N660" s="566"/>
    </row>
    <row r="661" spans="1:14" ht="11.25">
      <c r="A661" s="332"/>
      <c r="B661" s="93"/>
      <c r="C661" s="331"/>
      <c r="D661" s="107"/>
      <c r="E661" s="107"/>
      <c r="F661" s="115"/>
      <c r="G661" s="116"/>
      <c r="H661" s="116"/>
      <c r="I661" s="333"/>
      <c r="J661" s="116"/>
      <c r="K661" s="190"/>
      <c r="L661" s="118"/>
      <c r="M661" s="103"/>
      <c r="N661" s="566"/>
    </row>
    <row r="662" spans="1:14" ht="11.25">
      <c r="A662" s="334"/>
      <c r="B662" s="99"/>
      <c r="C662" s="100"/>
      <c r="D662" s="98"/>
      <c r="E662" s="98"/>
      <c r="F662" s="99"/>
      <c r="G662" s="131"/>
      <c r="H662" s="131"/>
      <c r="I662" s="99"/>
      <c r="J662" s="131"/>
      <c r="K662" s="134"/>
      <c r="L662" s="132"/>
      <c r="M662" s="133"/>
      <c r="N662" s="495"/>
    </row>
    <row r="663" spans="1:14" ht="11.25">
      <c r="A663" s="346"/>
      <c r="B663" s="347"/>
      <c r="C663" s="348"/>
      <c r="D663" s="349"/>
      <c r="E663" s="349"/>
      <c r="F663" s="347"/>
      <c r="G663" s="382"/>
      <c r="H663" s="382"/>
      <c r="I663" s="351"/>
      <c r="J663" s="382"/>
      <c r="K663" s="383"/>
      <c r="L663" s="373"/>
      <c r="M663" s="351"/>
      <c r="N663" s="499"/>
    </row>
    <row r="664" spans="1:14" ht="11.25">
      <c r="A664" s="514" t="s">
        <v>419</v>
      </c>
      <c r="B664" s="352" t="s">
        <v>32</v>
      </c>
      <c r="C664" s="353" t="s">
        <v>420</v>
      </c>
      <c r="D664" s="564" t="s">
        <v>320</v>
      </c>
      <c r="E664" s="564" t="s">
        <v>328</v>
      </c>
      <c r="F664" s="374" t="s">
        <v>33</v>
      </c>
      <c r="G664" s="375">
        <f>SUM(G665:G666)</f>
        <v>3429136</v>
      </c>
      <c r="H664" s="375">
        <f>SUM(H665:H666)</f>
        <v>228521</v>
      </c>
      <c r="I664" s="357">
        <f>IF(G664&gt;0,H664/G664*100,"-")</f>
        <v>6.664098478450549</v>
      </c>
      <c r="J664" s="375">
        <f>SUM(J665:J666)</f>
        <v>2200000</v>
      </c>
      <c r="K664" s="375">
        <f>SUM(K665:K666)</f>
        <v>129136</v>
      </c>
      <c r="L664" s="376">
        <f>SUM(L665:L666)</f>
        <v>128520.45</v>
      </c>
      <c r="M664" s="357">
        <f>IF(K664&gt;0,L664/K664*100,"-")</f>
        <v>99.52333199107916</v>
      </c>
      <c r="N664" s="567" t="s">
        <v>421</v>
      </c>
    </row>
    <row r="665" spans="1:14" ht="11.25">
      <c r="A665" s="514"/>
      <c r="B665" s="352"/>
      <c r="C665" s="358" t="s">
        <v>422</v>
      </c>
      <c r="D665" s="564"/>
      <c r="E665" s="564"/>
      <c r="F665" s="377" t="s">
        <v>20</v>
      </c>
      <c r="G665" s="372">
        <v>3429136</v>
      </c>
      <c r="H665" s="372">
        <v>228521</v>
      </c>
      <c r="I665" s="361">
        <f>IF(G665&gt;0,H665/G665*100,"-")</f>
        <v>6.664098478450549</v>
      </c>
      <c r="J665" s="384">
        <v>2200000</v>
      </c>
      <c r="K665" s="372">
        <v>129136</v>
      </c>
      <c r="L665" s="378">
        <v>128520.45</v>
      </c>
      <c r="M665" s="361">
        <f>IF(K665&gt;0,L665/K665*100,"-")</f>
        <v>99.52333199107916</v>
      </c>
      <c r="N665" s="567"/>
    </row>
    <row r="666" spans="1:14" ht="11.25">
      <c r="A666" s="514"/>
      <c r="B666" s="352" t="s">
        <v>26</v>
      </c>
      <c r="C666" s="358" t="s">
        <v>312</v>
      </c>
      <c r="D666" s="564"/>
      <c r="E666" s="564"/>
      <c r="F666" s="377" t="s">
        <v>25</v>
      </c>
      <c r="G666" s="114">
        <v>0</v>
      </c>
      <c r="H666" s="113">
        <v>0</v>
      </c>
      <c r="I666" s="103" t="str">
        <f>IF(G666&gt;0,H666/G666*100,"-")</f>
        <v>-</v>
      </c>
      <c r="J666" s="113">
        <v>0</v>
      </c>
      <c r="K666" s="190">
        <v>0</v>
      </c>
      <c r="L666" s="118">
        <v>0</v>
      </c>
      <c r="M666" s="103" t="str">
        <f>IF(K666&gt;0,L666/K666*100,"-")</f>
        <v>-</v>
      </c>
      <c r="N666" s="567"/>
    </row>
    <row r="667" spans="1:14" ht="11.25">
      <c r="A667" s="363"/>
      <c r="B667" s="352"/>
      <c r="C667" s="358"/>
      <c r="D667" s="354"/>
      <c r="E667" s="354"/>
      <c r="F667" s="359"/>
      <c r="G667" s="117"/>
      <c r="H667" s="116"/>
      <c r="I667" s="333"/>
      <c r="J667" s="116"/>
      <c r="K667" s="229"/>
      <c r="L667" s="118"/>
      <c r="M667" s="103"/>
      <c r="N667" s="567"/>
    </row>
    <row r="668" spans="1:14" ht="11.25">
      <c r="A668" s="364"/>
      <c r="B668" s="365"/>
      <c r="C668" s="366"/>
      <c r="D668" s="367"/>
      <c r="E668" s="367"/>
      <c r="F668" s="365"/>
      <c r="G668" s="379"/>
      <c r="H668" s="379"/>
      <c r="I668" s="365"/>
      <c r="J668" s="379"/>
      <c r="K668" s="380"/>
      <c r="L668" s="381"/>
      <c r="M668" s="369"/>
      <c r="N668" s="497"/>
    </row>
    <row r="669" spans="1:14" ht="11.25">
      <c r="A669" s="370"/>
      <c r="B669" s="347"/>
      <c r="C669" s="348"/>
      <c r="D669" s="349"/>
      <c r="E669" s="349"/>
      <c r="F669" s="347"/>
      <c r="G669" s="382"/>
      <c r="H669" s="382"/>
      <c r="I669" s="351"/>
      <c r="J669" s="382"/>
      <c r="K669" s="383"/>
      <c r="L669" s="373"/>
      <c r="M669" s="351"/>
      <c r="N669" s="496"/>
    </row>
    <row r="670" spans="1:14" ht="11.25">
      <c r="A670" s="514" t="s">
        <v>423</v>
      </c>
      <c r="B670" s="352" t="s">
        <v>32</v>
      </c>
      <c r="C670" s="353" t="s">
        <v>424</v>
      </c>
      <c r="D670" s="564" t="s">
        <v>320</v>
      </c>
      <c r="E670" s="564" t="s">
        <v>425</v>
      </c>
      <c r="F670" s="374" t="s">
        <v>33</v>
      </c>
      <c r="G670" s="375">
        <f>SUM(G671:G672)</f>
        <v>300000</v>
      </c>
      <c r="H670" s="375">
        <f>SUM(H671:H672)</f>
        <v>48585</v>
      </c>
      <c r="I670" s="357">
        <f>IF(G670&gt;0,H670/G670*100,"-")</f>
        <v>16.195</v>
      </c>
      <c r="J670" s="375">
        <f>SUM(J671:J672)</f>
        <v>0</v>
      </c>
      <c r="K670" s="375">
        <f>SUM(K671:K672)</f>
        <v>48585</v>
      </c>
      <c r="L670" s="376">
        <f>SUM(L671:L672)</f>
        <v>48585</v>
      </c>
      <c r="M670" s="357">
        <f>IF(K670&gt;0,L670/K670*100,"-")</f>
        <v>100</v>
      </c>
      <c r="N670" s="567" t="s">
        <v>426</v>
      </c>
    </row>
    <row r="671" spans="1:14" ht="22.5">
      <c r="A671" s="514"/>
      <c r="B671" s="352"/>
      <c r="C671" s="358" t="s">
        <v>427</v>
      </c>
      <c r="D671" s="564"/>
      <c r="E671" s="564"/>
      <c r="F671" s="377" t="s">
        <v>20</v>
      </c>
      <c r="G671" s="372">
        <v>300000</v>
      </c>
      <c r="H671" s="372">
        <v>48585</v>
      </c>
      <c r="I671" s="361">
        <f>IF(G671&gt;0,H671/G671*100,"-")</f>
        <v>16.195</v>
      </c>
      <c r="J671" s="372">
        <v>0</v>
      </c>
      <c r="K671" s="372">
        <v>48585</v>
      </c>
      <c r="L671" s="378">
        <v>48585</v>
      </c>
      <c r="M671" s="361">
        <f>IF(K671&gt;0,L671/K671*100,"-")</f>
        <v>100</v>
      </c>
      <c r="N671" s="567"/>
    </row>
    <row r="672" spans="1:14" ht="11.25">
      <c r="A672" s="514"/>
      <c r="B672" s="352" t="s">
        <v>26</v>
      </c>
      <c r="C672" s="358" t="s">
        <v>312</v>
      </c>
      <c r="D672" s="564"/>
      <c r="E672" s="564"/>
      <c r="F672" s="377" t="s">
        <v>25</v>
      </c>
      <c r="G672" s="114">
        <v>0</v>
      </c>
      <c r="H672" s="113">
        <v>0</v>
      </c>
      <c r="I672" s="103" t="str">
        <f>IF(G672&gt;0,H672/G672*100,"-")</f>
        <v>-</v>
      </c>
      <c r="J672" s="113">
        <v>0</v>
      </c>
      <c r="K672" s="190">
        <v>0</v>
      </c>
      <c r="L672" s="118">
        <v>0</v>
      </c>
      <c r="M672" s="103" t="str">
        <f>IF(K672&gt;0,L672/K672*100,"-")</f>
        <v>-</v>
      </c>
      <c r="N672" s="567"/>
    </row>
    <row r="673" spans="1:14" ht="11.25">
      <c r="A673" s="363"/>
      <c r="B673" s="352"/>
      <c r="C673" s="353"/>
      <c r="D673" s="354"/>
      <c r="E673" s="354"/>
      <c r="F673" s="359"/>
      <c r="G673" s="114"/>
      <c r="H673" s="113"/>
      <c r="I673" s="103"/>
      <c r="J673" s="113"/>
      <c r="K673" s="190"/>
      <c r="L673" s="161"/>
      <c r="M673" s="103"/>
      <c r="N673" s="567"/>
    </row>
    <row r="674" spans="1:14" ht="11.25">
      <c r="A674" s="386"/>
      <c r="B674" s="365"/>
      <c r="C674" s="366"/>
      <c r="D674" s="367"/>
      <c r="E674" s="367"/>
      <c r="F674" s="365"/>
      <c r="G674" s="381"/>
      <c r="H674" s="379"/>
      <c r="I674" s="365"/>
      <c r="J674" s="379"/>
      <c r="K674" s="380"/>
      <c r="L674" s="381"/>
      <c r="M674" s="369"/>
      <c r="N674" s="498"/>
    </row>
    <row r="675" spans="1:14" ht="11.25">
      <c r="A675" s="206"/>
      <c r="B675" s="207"/>
      <c r="C675" s="208"/>
      <c r="D675" s="206"/>
      <c r="E675" s="206"/>
      <c r="F675" s="207"/>
      <c r="G675" s="209"/>
      <c r="H675" s="209"/>
      <c r="I675" s="207"/>
      <c r="J675" s="209"/>
      <c r="K675" s="211"/>
      <c r="L675" s="212"/>
      <c r="M675" s="210"/>
      <c r="N675" s="503"/>
    </row>
    <row r="676" spans="1:14" ht="11.25">
      <c r="A676" s="67" t="s">
        <v>43</v>
      </c>
      <c r="B676" s="523" t="s">
        <v>53</v>
      </c>
      <c r="C676" s="524"/>
      <c r="D676" s="68"/>
      <c r="E676" s="68"/>
      <c r="F676" s="70"/>
      <c r="G676" s="71">
        <f>SUM(G677:G678)</f>
        <v>8212259</v>
      </c>
      <c r="H676" s="71">
        <f>SUM(H677:H678)</f>
        <v>1194326</v>
      </c>
      <c r="I676" s="72">
        <f>IF(G676&gt;0,H676/G676*100,"-")</f>
        <v>14.543209121874993</v>
      </c>
      <c r="J676" s="142">
        <f>SUM(J677:J678)</f>
        <v>0</v>
      </c>
      <c r="K676" s="71">
        <f>SUM(K677:K678)</f>
        <v>1238294</v>
      </c>
      <c r="L676" s="73">
        <f>SUM(L677:L678)</f>
        <v>1194324.74</v>
      </c>
      <c r="M676" s="72">
        <f>IF(K676&gt;0,L676/K676*100,"-")</f>
        <v>96.4492067311963</v>
      </c>
      <c r="N676" s="486"/>
    </row>
    <row r="677" spans="1:14" ht="11.25">
      <c r="A677" s="70"/>
      <c r="B677" s="79"/>
      <c r="C677" s="325"/>
      <c r="D677" s="68"/>
      <c r="E677" s="68"/>
      <c r="F677" s="75" t="s">
        <v>20</v>
      </c>
      <c r="G677" s="76">
        <f>G693+G682+G688</f>
        <v>8212259</v>
      </c>
      <c r="H677" s="76">
        <f>H693+H682+H688</f>
        <v>1194326</v>
      </c>
      <c r="I677" s="78">
        <f>IF(G677&gt;0,H677/G677*100,"-")</f>
        <v>14.543209121874993</v>
      </c>
      <c r="J677" s="76">
        <f aca="true" t="shared" si="30" ref="J677:L678">J693+J682+J688</f>
        <v>0</v>
      </c>
      <c r="K677" s="76">
        <f t="shared" si="30"/>
        <v>1238294</v>
      </c>
      <c r="L677" s="77">
        <f t="shared" si="30"/>
        <v>1194324.74</v>
      </c>
      <c r="M677" s="78">
        <f>IF(K677&gt;0,L677/K677*100,"-")</f>
        <v>96.4492067311963</v>
      </c>
      <c r="N677" s="486"/>
    </row>
    <row r="678" spans="1:14" ht="11.25">
      <c r="A678" s="70"/>
      <c r="B678" s="79"/>
      <c r="C678" s="325"/>
      <c r="D678" s="68"/>
      <c r="E678" s="68"/>
      <c r="F678" s="75" t="s">
        <v>25</v>
      </c>
      <c r="G678" s="76">
        <f>G694+G683+G689</f>
        <v>0</v>
      </c>
      <c r="H678" s="76">
        <f>H694+H683+H689</f>
        <v>0</v>
      </c>
      <c r="I678" s="78" t="str">
        <f>IF(G678&gt;0,H678/G678*100,"-")</f>
        <v>-</v>
      </c>
      <c r="J678" s="76">
        <f t="shared" si="30"/>
        <v>0</v>
      </c>
      <c r="K678" s="76">
        <f t="shared" si="30"/>
        <v>0</v>
      </c>
      <c r="L678" s="77">
        <f t="shared" si="30"/>
        <v>0</v>
      </c>
      <c r="M678" s="78" t="str">
        <f>IF(K678&gt;0,L678/K678*100,"-")</f>
        <v>-</v>
      </c>
      <c r="N678" s="486"/>
    </row>
    <row r="679" spans="1:14" ht="11.25">
      <c r="A679" s="81"/>
      <c r="B679" s="82"/>
      <c r="C679" s="326"/>
      <c r="D679" s="84"/>
      <c r="E679" s="84"/>
      <c r="F679" s="81"/>
      <c r="G679" s="86"/>
      <c r="H679" s="86"/>
      <c r="I679" s="87"/>
      <c r="J679" s="86"/>
      <c r="K679" s="86"/>
      <c r="L679" s="88"/>
      <c r="M679" s="87"/>
      <c r="N679" s="487"/>
    </row>
    <row r="680" spans="1:14" ht="11.25">
      <c r="A680" s="328"/>
      <c r="B680" s="90"/>
      <c r="C680" s="91"/>
      <c r="D680" s="89"/>
      <c r="E680" s="89"/>
      <c r="F680" s="90"/>
      <c r="G680" s="102"/>
      <c r="H680" s="102"/>
      <c r="I680" s="106"/>
      <c r="J680" s="102"/>
      <c r="K680" s="104"/>
      <c r="L680" s="105"/>
      <c r="M680" s="106"/>
      <c r="N680" s="479"/>
    </row>
    <row r="681" spans="1:14" ht="11.25">
      <c r="A681" s="514" t="s">
        <v>4</v>
      </c>
      <c r="B681" s="93" t="s">
        <v>32</v>
      </c>
      <c r="C681" s="95" t="s">
        <v>428</v>
      </c>
      <c r="D681" s="517" t="s">
        <v>56</v>
      </c>
      <c r="E681" s="516" t="s">
        <v>429</v>
      </c>
      <c r="F681" s="108" t="s">
        <v>33</v>
      </c>
      <c r="G681" s="109">
        <f>SUM(G682:G683)</f>
        <v>300000</v>
      </c>
      <c r="H681" s="109">
        <f>SUM(H682:H683)</f>
        <v>100000</v>
      </c>
      <c r="I681" s="111">
        <f>IF(G681&gt;0,H681/G681*100,"-")</f>
        <v>33.33333333333333</v>
      </c>
      <c r="J681" s="109">
        <f>SUM(J682:J683)</f>
        <v>0</v>
      </c>
      <c r="K681" s="109">
        <f>SUM(K682:K683)</f>
        <v>100000</v>
      </c>
      <c r="L681" s="110">
        <f>SUM(L682:L683)</f>
        <v>100000</v>
      </c>
      <c r="M681" s="111">
        <f>IF(K681&gt;0,L681/K681*100,"-")</f>
        <v>100</v>
      </c>
      <c r="N681" s="566" t="s">
        <v>430</v>
      </c>
    </row>
    <row r="682" spans="1:14" ht="11.25">
      <c r="A682" s="514"/>
      <c r="B682" s="93"/>
      <c r="C682" s="331" t="s">
        <v>431</v>
      </c>
      <c r="D682" s="516"/>
      <c r="E682" s="516"/>
      <c r="F682" s="112" t="s">
        <v>20</v>
      </c>
      <c r="G682" s="190">
        <v>300000</v>
      </c>
      <c r="H682" s="113">
        <v>100000</v>
      </c>
      <c r="I682" s="103">
        <f>IF(G682&gt;0,H682/G682*100,"-")</f>
        <v>33.33333333333333</v>
      </c>
      <c r="J682" s="113">
        <v>0</v>
      </c>
      <c r="K682" s="113">
        <v>100000</v>
      </c>
      <c r="L682" s="161">
        <v>100000</v>
      </c>
      <c r="M682" s="103">
        <f>IF(K682&gt;0,L682/K682*100,"-")</f>
        <v>100</v>
      </c>
      <c r="N682" s="566"/>
    </row>
    <row r="683" spans="1:14" ht="11.25">
      <c r="A683" s="514"/>
      <c r="B683" s="93" t="s">
        <v>26</v>
      </c>
      <c r="C683" s="331" t="s">
        <v>432</v>
      </c>
      <c r="D683" s="516"/>
      <c r="E683" s="516"/>
      <c r="F683" s="112" t="s">
        <v>25</v>
      </c>
      <c r="G683" s="114">
        <v>0</v>
      </c>
      <c r="H683" s="113">
        <v>0</v>
      </c>
      <c r="I683" s="103" t="str">
        <f>IF(G683&gt;0,H683/G683*100,"-")</f>
        <v>-</v>
      </c>
      <c r="J683" s="113">
        <v>0</v>
      </c>
      <c r="K683" s="190">
        <v>0</v>
      </c>
      <c r="L683" s="118">
        <v>0</v>
      </c>
      <c r="M683" s="103" t="str">
        <f>IF(K683&gt;0,L683/K683*100,"-")</f>
        <v>-</v>
      </c>
      <c r="N683" s="566"/>
    </row>
    <row r="684" spans="1:14" ht="11.25">
      <c r="A684" s="332"/>
      <c r="B684" s="93"/>
      <c r="C684" s="95" t="s">
        <v>433</v>
      </c>
      <c r="D684" s="107"/>
      <c r="E684" s="107"/>
      <c r="F684" s="115"/>
      <c r="G684" s="117"/>
      <c r="H684" s="116"/>
      <c r="I684" s="333"/>
      <c r="J684" s="116"/>
      <c r="K684" s="190"/>
      <c r="L684" s="118"/>
      <c r="M684" s="103"/>
      <c r="N684" s="566"/>
    </row>
    <row r="685" spans="1:14" ht="11.25">
      <c r="A685" s="334"/>
      <c r="B685" s="99"/>
      <c r="C685" s="100"/>
      <c r="D685" s="98"/>
      <c r="E685" s="98"/>
      <c r="F685" s="99"/>
      <c r="G685" s="131"/>
      <c r="H685" s="131"/>
      <c r="I685" s="99"/>
      <c r="J685" s="131"/>
      <c r="K685" s="134"/>
      <c r="L685" s="132"/>
      <c r="M685" s="133"/>
      <c r="N685" s="480"/>
    </row>
    <row r="686" spans="1:14" ht="11.25">
      <c r="A686" s="328"/>
      <c r="B686" s="90"/>
      <c r="C686" s="91"/>
      <c r="D686" s="89"/>
      <c r="E686" s="89"/>
      <c r="F686" s="90"/>
      <c r="G686" s="102"/>
      <c r="H686" s="102"/>
      <c r="I686" s="106"/>
      <c r="J686" s="102"/>
      <c r="K686" s="104"/>
      <c r="L686" s="105"/>
      <c r="M686" s="106"/>
      <c r="N686" s="479"/>
    </row>
    <row r="687" spans="1:14" ht="11.25">
      <c r="A687" s="514" t="s">
        <v>39</v>
      </c>
      <c r="B687" s="93" t="s">
        <v>32</v>
      </c>
      <c r="C687" s="95" t="s">
        <v>434</v>
      </c>
      <c r="D687" s="517" t="s">
        <v>56</v>
      </c>
      <c r="E687" s="516" t="s">
        <v>62</v>
      </c>
      <c r="F687" s="108" t="s">
        <v>33</v>
      </c>
      <c r="G687" s="109">
        <f>SUM(G688:G689)</f>
        <v>3918821</v>
      </c>
      <c r="H687" s="109">
        <f>SUM(H688:H689)</f>
        <v>95712</v>
      </c>
      <c r="I687" s="111">
        <f>IF(G687&gt;0,H687/G687*100,"-")</f>
        <v>2.442367232389538</v>
      </c>
      <c r="J687" s="109">
        <f>SUM(J688:J689)</f>
        <v>0</v>
      </c>
      <c r="K687" s="109">
        <f>SUM(K688:K689)</f>
        <v>95712</v>
      </c>
      <c r="L687" s="110">
        <f>SUM(L688:L689)</f>
        <v>95711.43</v>
      </c>
      <c r="M687" s="111">
        <f>IF(K687&gt;0,L687/K687*100,"-")</f>
        <v>99.99940446339016</v>
      </c>
      <c r="N687" s="566" t="s">
        <v>435</v>
      </c>
    </row>
    <row r="688" spans="1:14" ht="11.25">
      <c r="A688" s="514"/>
      <c r="B688" s="93" t="s">
        <v>26</v>
      </c>
      <c r="C688" s="331" t="s">
        <v>436</v>
      </c>
      <c r="D688" s="516"/>
      <c r="E688" s="516"/>
      <c r="F688" s="112" t="s">
        <v>20</v>
      </c>
      <c r="G688" s="113">
        <v>3918821</v>
      </c>
      <c r="H688" s="113">
        <v>95712</v>
      </c>
      <c r="I688" s="103">
        <f>IF(G688&gt;0,H688/G688*100,"-")</f>
        <v>2.442367232389538</v>
      </c>
      <c r="J688" s="190">
        <v>0</v>
      </c>
      <c r="K688" s="113">
        <v>95712</v>
      </c>
      <c r="L688" s="161">
        <v>95711.43</v>
      </c>
      <c r="M688" s="103">
        <f>IF(K688&gt;0,L688/K688*100,"-")</f>
        <v>99.99940446339016</v>
      </c>
      <c r="N688" s="566"/>
    </row>
    <row r="689" spans="1:14" ht="11.25">
      <c r="A689" s="514"/>
      <c r="B689" s="93"/>
      <c r="C689" s="95"/>
      <c r="D689" s="516"/>
      <c r="E689" s="516"/>
      <c r="F689" s="112" t="s">
        <v>25</v>
      </c>
      <c r="G689" s="114">
        <v>0</v>
      </c>
      <c r="H689" s="113">
        <v>0</v>
      </c>
      <c r="I689" s="103" t="str">
        <f>IF(G689&gt;0,H689/G689*100,"-")</f>
        <v>-</v>
      </c>
      <c r="J689" s="113">
        <v>0</v>
      </c>
      <c r="K689" s="190">
        <v>0</v>
      </c>
      <c r="L689" s="118">
        <v>0</v>
      </c>
      <c r="M689" s="103" t="str">
        <f>IF(K689&gt;0,L689/K689*100,"-")</f>
        <v>-</v>
      </c>
      <c r="N689" s="566"/>
    </row>
    <row r="690" spans="1:14" ht="11.25">
      <c r="A690" s="334"/>
      <c r="B690" s="99"/>
      <c r="C690" s="100"/>
      <c r="D690" s="98"/>
      <c r="E690" s="98"/>
      <c r="F690" s="99"/>
      <c r="G690" s="131"/>
      <c r="H690" s="131"/>
      <c r="I690" s="99"/>
      <c r="J690" s="131"/>
      <c r="K690" s="134"/>
      <c r="L690" s="132"/>
      <c r="M690" s="133"/>
      <c r="N690" s="480"/>
    </row>
    <row r="691" spans="1:14" ht="11.25">
      <c r="A691" s="328"/>
      <c r="B691" s="90"/>
      <c r="C691" s="91"/>
      <c r="D691" s="89"/>
      <c r="E691" s="89"/>
      <c r="F691" s="90"/>
      <c r="G691" s="102"/>
      <c r="H691" s="102"/>
      <c r="I691" s="106"/>
      <c r="J691" s="102"/>
      <c r="K691" s="104"/>
      <c r="L691" s="105"/>
      <c r="M691" s="106"/>
      <c r="N691" s="479"/>
    </row>
    <row r="692" spans="1:14" ht="22.5">
      <c r="A692" s="514" t="s">
        <v>41</v>
      </c>
      <c r="B692" s="93" t="s">
        <v>32</v>
      </c>
      <c r="C692" s="95" t="s">
        <v>437</v>
      </c>
      <c r="D692" s="517" t="s">
        <v>56</v>
      </c>
      <c r="E692" s="516" t="s">
        <v>438</v>
      </c>
      <c r="F692" s="108" t="s">
        <v>33</v>
      </c>
      <c r="G692" s="109">
        <f>SUM(G693:G694)</f>
        <v>3993438</v>
      </c>
      <c r="H692" s="109">
        <f>SUM(H693:H694)</f>
        <v>998614</v>
      </c>
      <c r="I692" s="111">
        <f>IF(G692&gt;0,H692/G692*100,"-")</f>
        <v>25.0063729548324</v>
      </c>
      <c r="J692" s="109">
        <f>SUM(J693:J694)</f>
        <v>0</v>
      </c>
      <c r="K692" s="109">
        <f>SUM(K693:K694)</f>
        <v>1042582</v>
      </c>
      <c r="L692" s="110">
        <f>SUM(L693:L694)</f>
        <v>998613.31</v>
      </c>
      <c r="M692" s="111">
        <f>IF(K692&gt;0,L692/K692*100,"-")</f>
        <v>95.78271157568422</v>
      </c>
      <c r="N692" s="566" t="s">
        <v>439</v>
      </c>
    </row>
    <row r="693" spans="1:14" ht="11.25">
      <c r="A693" s="514"/>
      <c r="B693" s="93" t="s">
        <v>26</v>
      </c>
      <c r="C693" s="331" t="s">
        <v>440</v>
      </c>
      <c r="D693" s="516"/>
      <c r="E693" s="516"/>
      <c r="F693" s="112" t="s">
        <v>20</v>
      </c>
      <c r="G693" s="113">
        <v>3993438</v>
      </c>
      <c r="H693" s="113">
        <v>998614</v>
      </c>
      <c r="I693" s="103">
        <f>IF(G693&gt;0,H693/G693*100,"-")</f>
        <v>25.0063729548324</v>
      </c>
      <c r="J693" s="113">
        <v>0</v>
      </c>
      <c r="K693" s="113">
        <v>1042582</v>
      </c>
      <c r="L693" s="161">
        <v>998613.31</v>
      </c>
      <c r="M693" s="103">
        <f>IF(K693&gt;0,L693/K693*100,"-")</f>
        <v>95.78271157568422</v>
      </c>
      <c r="N693" s="566"/>
    </row>
    <row r="694" spans="1:14" ht="11.25">
      <c r="A694" s="514"/>
      <c r="B694" s="93"/>
      <c r="C694" s="95"/>
      <c r="D694" s="516"/>
      <c r="E694" s="516"/>
      <c r="F694" s="112" t="s">
        <v>25</v>
      </c>
      <c r="G694" s="114">
        <v>0</v>
      </c>
      <c r="H694" s="113">
        <v>0</v>
      </c>
      <c r="I694" s="103" t="str">
        <f>IF(G694&gt;0,H694/G694*100,"-")</f>
        <v>-</v>
      </c>
      <c r="J694" s="113">
        <v>0</v>
      </c>
      <c r="K694" s="190">
        <v>0</v>
      </c>
      <c r="L694" s="118">
        <v>0</v>
      </c>
      <c r="M694" s="103" t="str">
        <f>IF(K694&gt;0,L694/K694*100,"-")</f>
        <v>-</v>
      </c>
      <c r="N694" s="566"/>
    </row>
    <row r="695" spans="1:14" ht="11.25">
      <c r="A695" s="92"/>
      <c r="B695" s="93"/>
      <c r="C695" s="95"/>
      <c r="D695" s="107"/>
      <c r="E695" s="107"/>
      <c r="F695" s="115"/>
      <c r="G695" s="117"/>
      <c r="H695" s="116"/>
      <c r="I695" s="333"/>
      <c r="J695" s="116"/>
      <c r="K695" s="190"/>
      <c r="L695" s="118"/>
      <c r="M695" s="103"/>
      <c r="N695" s="566"/>
    </row>
    <row r="696" spans="1:14" ht="11.25">
      <c r="A696" s="334"/>
      <c r="B696" s="99"/>
      <c r="C696" s="100"/>
      <c r="D696" s="98"/>
      <c r="E696" s="98"/>
      <c r="F696" s="99"/>
      <c r="G696" s="131"/>
      <c r="H696" s="131"/>
      <c r="I696" s="99"/>
      <c r="J696" s="131"/>
      <c r="K696" s="134"/>
      <c r="L696" s="132"/>
      <c r="M696" s="133"/>
      <c r="N696" s="480"/>
    </row>
    <row r="697" spans="1:14" ht="11.25">
      <c r="A697" s="139"/>
      <c r="B697" s="145"/>
      <c r="C697" s="394"/>
      <c r="D697" s="139"/>
      <c r="E697" s="139"/>
      <c r="F697" s="145"/>
      <c r="G697" s="395"/>
      <c r="H697" s="395"/>
      <c r="I697" s="145"/>
      <c r="J697" s="395"/>
      <c r="K697" s="148"/>
      <c r="L697" s="396"/>
      <c r="M697" s="150"/>
      <c r="N697" s="486"/>
    </row>
    <row r="698" spans="1:14" ht="11.25">
      <c r="A698" s="67" t="s">
        <v>45</v>
      </c>
      <c r="B698" s="523" t="s">
        <v>54</v>
      </c>
      <c r="C698" s="524"/>
      <c r="D698" s="68"/>
      <c r="E698" s="68"/>
      <c r="F698" s="70"/>
      <c r="G698" s="142">
        <f>G699+G700</f>
        <v>17219539</v>
      </c>
      <c r="H698" s="71">
        <f>H699+H700</f>
        <v>6404987</v>
      </c>
      <c r="I698" s="72">
        <f>IF(G698&gt;0,H698/G698*100,"-")</f>
        <v>37.19604224015521</v>
      </c>
      <c r="J698" s="142">
        <f>J699+J700</f>
        <v>3910000</v>
      </c>
      <c r="K698" s="71">
        <f>K699+K700</f>
        <v>1054552</v>
      </c>
      <c r="L698" s="73">
        <f>L699+L700</f>
        <v>787269.54</v>
      </c>
      <c r="M698" s="72">
        <f>IF(K698&gt;0,L698/K698*100,"-")</f>
        <v>74.65440680023366</v>
      </c>
      <c r="N698" s="486"/>
    </row>
    <row r="699" spans="1:14" ht="11.25">
      <c r="A699" s="70"/>
      <c r="B699" s="79"/>
      <c r="C699" s="325"/>
      <c r="D699" s="68"/>
      <c r="E699" s="68"/>
      <c r="F699" s="75" t="s">
        <v>20</v>
      </c>
      <c r="G699" s="76">
        <f>G704+G710+G717+G723+G729</f>
        <v>16989547</v>
      </c>
      <c r="H699" s="76">
        <f>H704+H710+H717+H723+H729</f>
        <v>6338719</v>
      </c>
      <c r="I699" s="78">
        <f>IF(G699&gt;0,H699/G699*100,"-")</f>
        <v>37.30952332042756</v>
      </c>
      <c r="J699" s="76">
        <f aca="true" t="shared" si="31" ref="J699:L700">J704+J710+J717+J723+J729</f>
        <v>3910000</v>
      </c>
      <c r="K699" s="76">
        <f t="shared" si="31"/>
        <v>955000</v>
      </c>
      <c r="L699" s="77">
        <f t="shared" si="31"/>
        <v>787269.54</v>
      </c>
      <c r="M699" s="78">
        <f>IF(K699&gt;0,L699/K699*100,"-")</f>
        <v>82.43660104712043</v>
      </c>
      <c r="N699" s="486"/>
    </row>
    <row r="700" spans="1:14" ht="11.25">
      <c r="A700" s="70"/>
      <c r="B700" s="79"/>
      <c r="C700" s="325"/>
      <c r="D700" s="68"/>
      <c r="E700" s="68"/>
      <c r="F700" s="75" t="s">
        <v>25</v>
      </c>
      <c r="G700" s="76">
        <f>G705+G711+G718+G724+G730</f>
        <v>229992</v>
      </c>
      <c r="H700" s="76">
        <f>H705+H711+H718+H724+H730</f>
        <v>66268</v>
      </c>
      <c r="I700" s="78">
        <f>IF(G700&gt;0,H700/G700*100,"-")</f>
        <v>28.81317611047341</v>
      </c>
      <c r="J700" s="76">
        <f t="shared" si="31"/>
        <v>0</v>
      </c>
      <c r="K700" s="76">
        <f t="shared" si="31"/>
        <v>99552</v>
      </c>
      <c r="L700" s="77">
        <f t="shared" si="31"/>
        <v>0</v>
      </c>
      <c r="M700" s="78">
        <f>IF(K700&gt;0,L700/K700*100,"-")</f>
        <v>0</v>
      </c>
      <c r="N700" s="486"/>
    </row>
    <row r="701" spans="1:14" ht="11.25">
      <c r="A701" s="81"/>
      <c r="B701" s="82"/>
      <c r="C701" s="326"/>
      <c r="D701" s="84"/>
      <c r="E701" s="84"/>
      <c r="F701" s="81"/>
      <c r="G701" s="86"/>
      <c r="H701" s="86"/>
      <c r="I701" s="87"/>
      <c r="J701" s="86"/>
      <c r="K701" s="86"/>
      <c r="L701" s="88"/>
      <c r="M701" s="87"/>
      <c r="N701" s="487"/>
    </row>
    <row r="702" spans="1:14" ht="11.25">
      <c r="A702" s="328"/>
      <c r="B702" s="90"/>
      <c r="C702" s="91"/>
      <c r="D702" s="89"/>
      <c r="E702" s="89"/>
      <c r="F702" s="90"/>
      <c r="G702" s="102"/>
      <c r="H702" s="102"/>
      <c r="I702" s="106"/>
      <c r="J702" s="102"/>
      <c r="K702" s="104"/>
      <c r="L702" s="105"/>
      <c r="M702" s="106"/>
      <c r="N702" s="479"/>
    </row>
    <row r="703" spans="1:14" ht="11.25">
      <c r="A703" s="514" t="s">
        <v>4</v>
      </c>
      <c r="B703" s="93" t="s">
        <v>32</v>
      </c>
      <c r="C703" s="95" t="s">
        <v>441</v>
      </c>
      <c r="D703" s="516" t="s">
        <v>307</v>
      </c>
      <c r="E703" s="516" t="s">
        <v>57</v>
      </c>
      <c r="F703" s="108" t="s">
        <v>33</v>
      </c>
      <c r="G703" s="109">
        <f>G704+G705</f>
        <v>4072814</v>
      </c>
      <c r="H703" s="109">
        <f>H704+H705</f>
        <v>3937814</v>
      </c>
      <c r="I703" s="111">
        <f>IF(G703&gt;0,H703/G703*100,"-")</f>
        <v>96.68533844167693</v>
      </c>
      <c r="J703" s="109">
        <f>J704+J705</f>
        <v>770000</v>
      </c>
      <c r="K703" s="109">
        <f>K704+K705</f>
        <v>135000</v>
      </c>
      <c r="L703" s="110">
        <f>L704+L705</f>
        <v>128284.27</v>
      </c>
      <c r="M703" s="111">
        <f>IF(K703&gt;0,L703/K703*100,"-")</f>
        <v>95.02538518518519</v>
      </c>
      <c r="N703" s="566" t="s">
        <v>442</v>
      </c>
    </row>
    <row r="704" spans="1:14" ht="11.25">
      <c r="A704" s="514"/>
      <c r="B704" s="201"/>
      <c r="C704" s="95" t="s">
        <v>443</v>
      </c>
      <c r="D704" s="516"/>
      <c r="E704" s="516"/>
      <c r="F704" s="112" t="s">
        <v>20</v>
      </c>
      <c r="G704" s="113">
        <v>4072814</v>
      </c>
      <c r="H704" s="113">
        <v>3937814</v>
      </c>
      <c r="I704" s="103">
        <f>IF(G704&gt;0,H704/G704*100,"-")</f>
        <v>96.68533844167693</v>
      </c>
      <c r="J704" s="113">
        <v>770000</v>
      </c>
      <c r="K704" s="113">
        <v>135000</v>
      </c>
      <c r="L704" s="161">
        <v>128284.27</v>
      </c>
      <c r="M704" s="103">
        <f>IF(K704&gt;0,L704/K704*100,"-")</f>
        <v>95.02538518518519</v>
      </c>
      <c r="N704" s="566"/>
    </row>
    <row r="705" spans="1:14" ht="22.5">
      <c r="A705" s="514"/>
      <c r="B705" s="93" t="s">
        <v>26</v>
      </c>
      <c r="C705" s="95" t="s">
        <v>444</v>
      </c>
      <c r="D705" s="516"/>
      <c r="E705" s="516"/>
      <c r="F705" s="112" t="s">
        <v>25</v>
      </c>
      <c r="G705" s="114">
        <v>0</v>
      </c>
      <c r="H705" s="113">
        <v>0</v>
      </c>
      <c r="I705" s="103" t="str">
        <f>IF(G705&gt;0,H705/G705*100,"-")</f>
        <v>-</v>
      </c>
      <c r="J705" s="113">
        <v>0</v>
      </c>
      <c r="K705" s="190">
        <v>0</v>
      </c>
      <c r="L705" s="118">
        <v>0</v>
      </c>
      <c r="M705" s="103" t="str">
        <f>IF(K705&gt;0,L705/K705*100,"-")</f>
        <v>-</v>
      </c>
      <c r="N705" s="566"/>
    </row>
    <row r="706" spans="1:14" ht="11.25">
      <c r="A706" s="332"/>
      <c r="B706" s="201"/>
      <c r="C706" s="95" t="s">
        <v>445</v>
      </c>
      <c r="D706" s="202"/>
      <c r="E706" s="202"/>
      <c r="F706" s="332"/>
      <c r="G706" s="332"/>
      <c r="H706" s="113"/>
      <c r="I706" s="332"/>
      <c r="J706" s="113"/>
      <c r="K706" s="113"/>
      <c r="L706" s="114"/>
      <c r="M706" s="192"/>
      <c r="N706" s="566"/>
    </row>
    <row r="707" spans="1:14" ht="11.25">
      <c r="A707" s="334"/>
      <c r="B707" s="93"/>
      <c r="C707" s="95"/>
      <c r="D707" s="92"/>
      <c r="E707" s="92"/>
      <c r="F707" s="93"/>
      <c r="G707" s="116"/>
      <c r="H707" s="116"/>
      <c r="I707" s="93"/>
      <c r="J707" s="116"/>
      <c r="K707" s="113"/>
      <c r="L707" s="117"/>
      <c r="M707" s="103"/>
      <c r="N707" s="494"/>
    </row>
    <row r="708" spans="1:14" ht="11.25">
      <c r="A708" s="328"/>
      <c r="B708" s="90"/>
      <c r="C708" s="91"/>
      <c r="D708" s="397"/>
      <c r="E708" s="89"/>
      <c r="F708" s="328"/>
      <c r="G708" s="398"/>
      <c r="H708" s="102"/>
      <c r="I708" s="90"/>
      <c r="J708" s="102"/>
      <c r="K708" s="104"/>
      <c r="L708" s="105"/>
      <c r="M708" s="106"/>
      <c r="N708" s="483"/>
    </row>
    <row r="709" spans="1:14" ht="11.25">
      <c r="A709" s="514" t="s">
        <v>39</v>
      </c>
      <c r="B709" s="93" t="s">
        <v>32</v>
      </c>
      <c r="C709" s="95" t="s">
        <v>446</v>
      </c>
      <c r="D709" s="516" t="s">
        <v>447</v>
      </c>
      <c r="E709" s="516" t="s">
        <v>448</v>
      </c>
      <c r="F709" s="108" t="s">
        <v>33</v>
      </c>
      <c r="G709" s="399">
        <f>G710+G711</f>
        <v>5171613</v>
      </c>
      <c r="H709" s="399">
        <f>H710+H711</f>
        <v>1951613</v>
      </c>
      <c r="I709" s="177">
        <v>33.1</v>
      </c>
      <c r="J709" s="399">
        <f>J710+J711</f>
        <v>2000000</v>
      </c>
      <c r="K709" s="399">
        <f>K710+K711</f>
        <v>420000</v>
      </c>
      <c r="L709" s="400">
        <f>L710+L711</f>
        <v>354650.24</v>
      </c>
      <c r="M709" s="401">
        <v>0</v>
      </c>
      <c r="N709" s="566" t="s">
        <v>449</v>
      </c>
    </row>
    <row r="710" spans="1:14" ht="11.25">
      <c r="A710" s="514"/>
      <c r="B710" s="201"/>
      <c r="C710" s="95" t="s">
        <v>450</v>
      </c>
      <c r="D710" s="516"/>
      <c r="E710" s="516"/>
      <c r="F710" s="112" t="s">
        <v>20</v>
      </c>
      <c r="G710" s="402">
        <v>5105345</v>
      </c>
      <c r="H710" s="113">
        <v>1885345</v>
      </c>
      <c r="I710" s="92">
        <v>32.1</v>
      </c>
      <c r="J710" s="113">
        <v>2000000</v>
      </c>
      <c r="K710" s="113">
        <v>420000</v>
      </c>
      <c r="L710" s="114">
        <v>354650.24</v>
      </c>
      <c r="M710" s="403">
        <v>0</v>
      </c>
      <c r="N710" s="566"/>
    </row>
    <row r="711" spans="1:14" ht="11.25">
      <c r="A711" s="514"/>
      <c r="B711" s="201"/>
      <c r="C711" s="95" t="s">
        <v>451</v>
      </c>
      <c r="D711" s="516"/>
      <c r="E711" s="516"/>
      <c r="F711" s="112" t="s">
        <v>25</v>
      </c>
      <c r="G711" s="402">
        <v>66268</v>
      </c>
      <c r="H711" s="113">
        <v>66268</v>
      </c>
      <c r="I711" s="103">
        <v>100</v>
      </c>
      <c r="J711" s="113">
        <v>0</v>
      </c>
      <c r="K711" s="113">
        <v>0</v>
      </c>
      <c r="L711" s="114">
        <v>0</v>
      </c>
      <c r="M711" s="92" t="s">
        <v>452</v>
      </c>
      <c r="N711" s="566"/>
    </row>
    <row r="712" spans="1:14" ht="11.25">
      <c r="A712" s="332"/>
      <c r="B712" s="93" t="s">
        <v>26</v>
      </c>
      <c r="C712" s="95" t="s">
        <v>453</v>
      </c>
      <c r="D712" s="202"/>
      <c r="E712" s="202"/>
      <c r="F712" s="404"/>
      <c r="G712" s="404"/>
      <c r="H712" s="190"/>
      <c r="I712" s="404"/>
      <c r="J712" s="190"/>
      <c r="K712" s="190"/>
      <c r="L712" s="161"/>
      <c r="M712" s="277"/>
      <c r="N712" s="566"/>
    </row>
    <row r="713" spans="1:14" ht="11.25">
      <c r="A713" s="332"/>
      <c r="B713" s="201"/>
      <c r="C713" s="95" t="s">
        <v>454</v>
      </c>
      <c r="D713" s="405"/>
      <c r="E713" s="107"/>
      <c r="F713" s="404"/>
      <c r="G713" s="188"/>
      <c r="H713" s="406"/>
      <c r="I713" s="404"/>
      <c r="J713" s="190"/>
      <c r="K713" s="190"/>
      <c r="L713" s="161"/>
      <c r="M713" s="277"/>
      <c r="N713" s="566"/>
    </row>
    <row r="714" spans="1:14" ht="11.25">
      <c r="A714" s="334"/>
      <c r="B714" s="201"/>
      <c r="C714" s="95"/>
      <c r="D714" s="405"/>
      <c r="E714" s="107"/>
      <c r="F714" s="112"/>
      <c r="G714" s="402"/>
      <c r="H714" s="402"/>
      <c r="I714" s="103"/>
      <c r="J714" s="113"/>
      <c r="K714" s="113"/>
      <c r="L714" s="114"/>
      <c r="M714" s="407"/>
      <c r="N714" s="481"/>
    </row>
    <row r="715" spans="1:14" ht="11.25">
      <c r="A715" s="328"/>
      <c r="B715" s="408"/>
      <c r="C715" s="91"/>
      <c r="D715" s="409"/>
      <c r="E715" s="101"/>
      <c r="F715" s="228"/>
      <c r="G715" s="410"/>
      <c r="H715" s="410"/>
      <c r="I715" s="106"/>
      <c r="J715" s="104"/>
      <c r="K715" s="104"/>
      <c r="L715" s="411"/>
      <c r="M715" s="412"/>
      <c r="N715" s="504"/>
    </row>
    <row r="716" spans="1:14" ht="11.25">
      <c r="A716" s="514" t="s">
        <v>41</v>
      </c>
      <c r="B716" s="93" t="s">
        <v>32</v>
      </c>
      <c r="C716" s="95" t="s">
        <v>455</v>
      </c>
      <c r="D716" s="516" t="s">
        <v>320</v>
      </c>
      <c r="E716" s="517" t="s">
        <v>448</v>
      </c>
      <c r="F716" s="108" t="s">
        <v>33</v>
      </c>
      <c r="G716" s="280">
        <f>G717+G718</f>
        <v>2459552</v>
      </c>
      <c r="H716" s="280">
        <f>H717+H718</f>
        <v>0</v>
      </c>
      <c r="I716" s="111">
        <v>0</v>
      </c>
      <c r="J716" s="280">
        <f>J717+J718</f>
        <v>140000</v>
      </c>
      <c r="K716" s="280">
        <f>K717+K718</f>
        <v>99552</v>
      </c>
      <c r="L716" s="340">
        <f>L717+L718</f>
        <v>0</v>
      </c>
      <c r="M716" s="413">
        <v>0</v>
      </c>
      <c r="N716" s="566" t="s">
        <v>456</v>
      </c>
    </row>
    <row r="717" spans="1:14" ht="11.25">
      <c r="A717" s="514"/>
      <c r="B717" s="201"/>
      <c r="C717" s="95" t="s">
        <v>457</v>
      </c>
      <c r="D717" s="516"/>
      <c r="E717" s="517"/>
      <c r="F717" s="112" t="s">
        <v>20</v>
      </c>
      <c r="G717" s="113">
        <v>2295828</v>
      </c>
      <c r="H717" s="402">
        <v>0</v>
      </c>
      <c r="I717" s="103">
        <v>2.6</v>
      </c>
      <c r="J717" s="113">
        <v>140000</v>
      </c>
      <c r="K717" s="190">
        <v>0</v>
      </c>
      <c r="L717" s="114">
        <v>0</v>
      </c>
      <c r="M717" s="414">
        <v>0</v>
      </c>
      <c r="N717" s="566"/>
    </row>
    <row r="718" spans="1:14" ht="11.25">
      <c r="A718" s="514"/>
      <c r="B718" s="93" t="s">
        <v>26</v>
      </c>
      <c r="C718" s="95" t="s">
        <v>453</v>
      </c>
      <c r="D718" s="516"/>
      <c r="E718" s="517"/>
      <c r="F718" s="112" t="s">
        <v>25</v>
      </c>
      <c r="G718" s="113">
        <v>163724</v>
      </c>
      <c r="H718" s="402">
        <v>0</v>
      </c>
      <c r="I718" s="103">
        <v>2.6</v>
      </c>
      <c r="J718" s="113">
        <v>0</v>
      </c>
      <c r="K718" s="113">
        <v>99552</v>
      </c>
      <c r="L718" s="114">
        <v>0</v>
      </c>
      <c r="M718" s="414" t="s">
        <v>458</v>
      </c>
      <c r="N718" s="566"/>
    </row>
    <row r="719" spans="1:14" ht="11.25">
      <c r="A719" s="332"/>
      <c r="B719" s="201"/>
      <c r="C719" s="95" t="s">
        <v>454</v>
      </c>
      <c r="D719" s="202"/>
      <c r="E719" s="202"/>
      <c r="F719" s="332"/>
      <c r="G719" s="332"/>
      <c r="H719" s="113"/>
      <c r="I719" s="332"/>
      <c r="J719" s="113"/>
      <c r="K719" s="113"/>
      <c r="L719" s="114"/>
      <c r="M719" s="192"/>
      <c r="N719" s="566"/>
    </row>
    <row r="720" spans="1:14" ht="11.25">
      <c r="A720" s="334"/>
      <c r="B720" s="415"/>
      <c r="C720" s="100"/>
      <c r="D720" s="129"/>
      <c r="E720" s="129"/>
      <c r="F720" s="169"/>
      <c r="G720" s="134"/>
      <c r="H720" s="416"/>
      <c r="I720" s="133"/>
      <c r="J720" s="134"/>
      <c r="K720" s="134"/>
      <c r="L720" s="417"/>
      <c r="M720" s="418"/>
      <c r="N720" s="495"/>
    </row>
    <row r="721" spans="1:14" ht="11.25">
      <c r="A721" s="419"/>
      <c r="B721" s="408"/>
      <c r="C721" s="91"/>
      <c r="D721" s="101"/>
      <c r="E721" s="101"/>
      <c r="F721" s="228"/>
      <c r="G721" s="104"/>
      <c r="H721" s="410"/>
      <c r="I721" s="106"/>
      <c r="J721" s="104"/>
      <c r="K721" s="104"/>
      <c r="L721" s="411"/>
      <c r="M721" s="420"/>
      <c r="N721" s="483"/>
    </row>
    <row r="722" spans="1:14" ht="11.25">
      <c r="A722" s="569" t="s">
        <v>42</v>
      </c>
      <c r="B722" s="93" t="s">
        <v>32</v>
      </c>
      <c r="C722" s="421" t="s">
        <v>459</v>
      </c>
      <c r="D722" s="569" t="s">
        <v>320</v>
      </c>
      <c r="E722" s="569" t="s">
        <v>460</v>
      </c>
      <c r="F722" s="108" t="s">
        <v>33</v>
      </c>
      <c r="G722" s="280">
        <f>G723+G724</f>
        <v>926840</v>
      </c>
      <c r="H722" s="280">
        <f>H723+H724</f>
        <v>26840</v>
      </c>
      <c r="I722" s="422">
        <v>2.3</v>
      </c>
      <c r="J722" s="280">
        <f>J723+J724</f>
        <v>500000</v>
      </c>
      <c r="K722" s="280">
        <f>K723+K724</f>
        <v>300000</v>
      </c>
      <c r="L722" s="340">
        <f>L723+L724</f>
        <v>298554.03</v>
      </c>
      <c r="M722" s="423">
        <v>0.1</v>
      </c>
      <c r="N722" s="566" t="s">
        <v>461</v>
      </c>
    </row>
    <row r="723" spans="1:14" ht="11.25">
      <c r="A723" s="569"/>
      <c r="B723" s="201"/>
      <c r="C723" s="421" t="s">
        <v>462</v>
      </c>
      <c r="D723" s="569"/>
      <c r="E723" s="569"/>
      <c r="F723" s="112" t="s">
        <v>20</v>
      </c>
      <c r="G723" s="190">
        <v>926840</v>
      </c>
      <c r="H723" s="190">
        <v>26840</v>
      </c>
      <c r="I723" s="191">
        <v>2.3</v>
      </c>
      <c r="J723" s="190">
        <v>500000</v>
      </c>
      <c r="K723" s="190">
        <v>300000</v>
      </c>
      <c r="L723" s="161">
        <v>298554.03</v>
      </c>
      <c r="M723" s="186">
        <v>0.1</v>
      </c>
      <c r="N723" s="566"/>
    </row>
    <row r="724" spans="1:14" ht="11.25">
      <c r="A724" s="569"/>
      <c r="B724" s="93" t="s">
        <v>26</v>
      </c>
      <c r="C724" s="95" t="s">
        <v>453</v>
      </c>
      <c r="D724" s="569"/>
      <c r="E724" s="569"/>
      <c r="F724" s="112" t="s">
        <v>25</v>
      </c>
      <c r="G724" s="114">
        <v>0</v>
      </c>
      <c r="H724" s="113">
        <v>0</v>
      </c>
      <c r="I724" s="103" t="str">
        <f>IF(G724&gt;0,H724/G724*100,"-")</f>
        <v>-</v>
      </c>
      <c r="J724" s="113">
        <v>0</v>
      </c>
      <c r="K724" s="190">
        <v>0</v>
      </c>
      <c r="L724" s="118">
        <v>0</v>
      </c>
      <c r="M724" s="103" t="str">
        <f>IF(K724&gt;0,L724/K724*100,"-")</f>
        <v>-</v>
      </c>
      <c r="N724" s="566"/>
    </row>
    <row r="725" spans="1:14" ht="11.25">
      <c r="A725" s="424"/>
      <c r="B725" s="425"/>
      <c r="C725" s="95" t="s">
        <v>454</v>
      </c>
      <c r="D725" s="424"/>
      <c r="E725" s="424"/>
      <c r="F725" s="332"/>
      <c r="G725" s="332"/>
      <c r="H725" s="113"/>
      <c r="I725" s="332"/>
      <c r="J725" s="113"/>
      <c r="K725" s="113"/>
      <c r="L725" s="114"/>
      <c r="M725" s="192"/>
      <c r="N725" s="566"/>
    </row>
    <row r="726" spans="1:14" ht="11.25">
      <c r="A726" s="426"/>
      <c r="B726" s="427"/>
      <c r="C726" s="428"/>
      <c r="D726" s="236"/>
      <c r="E726" s="236"/>
      <c r="F726" s="169"/>
      <c r="G726" s="237"/>
      <c r="H726" s="237"/>
      <c r="I726" s="238"/>
      <c r="J726" s="237"/>
      <c r="K726" s="237"/>
      <c r="L726" s="417"/>
      <c r="M726" s="224"/>
      <c r="N726" s="495"/>
    </row>
    <row r="727" spans="1:14" ht="11.25">
      <c r="A727" s="342"/>
      <c r="B727" s="429"/>
      <c r="C727" s="430"/>
      <c r="D727" s="431"/>
      <c r="E727" s="431"/>
      <c r="F727" s="228"/>
      <c r="G727" s="432"/>
      <c r="H727" s="432"/>
      <c r="I727" s="329"/>
      <c r="J727" s="432"/>
      <c r="K727" s="432"/>
      <c r="L727" s="411"/>
      <c r="M727" s="310"/>
      <c r="N727" s="483"/>
    </row>
    <row r="728" spans="1:14" ht="11.25">
      <c r="A728" s="516" t="s">
        <v>43</v>
      </c>
      <c r="B728" s="93" t="s">
        <v>32</v>
      </c>
      <c r="C728" s="95" t="s">
        <v>463</v>
      </c>
      <c r="D728" s="516" t="s">
        <v>290</v>
      </c>
      <c r="E728" s="516" t="s">
        <v>464</v>
      </c>
      <c r="F728" s="108" t="s">
        <v>33</v>
      </c>
      <c r="G728" s="280">
        <f>G729+G730</f>
        <v>4588720</v>
      </c>
      <c r="H728" s="280">
        <f>H729+H730</f>
        <v>488720</v>
      </c>
      <c r="I728" s="177">
        <v>9.8</v>
      </c>
      <c r="J728" s="280">
        <f>J729+J730</f>
        <v>500000</v>
      </c>
      <c r="K728" s="280">
        <f>K729+K730</f>
        <v>100000</v>
      </c>
      <c r="L728" s="340">
        <f>L729+L730</f>
        <v>5781</v>
      </c>
      <c r="M728" s="177">
        <v>0.4</v>
      </c>
      <c r="N728" s="566" t="s">
        <v>465</v>
      </c>
    </row>
    <row r="729" spans="1:14" ht="11.25">
      <c r="A729" s="516"/>
      <c r="B729" s="201"/>
      <c r="C729" s="95" t="s">
        <v>466</v>
      </c>
      <c r="D729" s="516"/>
      <c r="E729" s="516"/>
      <c r="F729" s="112" t="s">
        <v>20</v>
      </c>
      <c r="G729" s="113">
        <v>4588720</v>
      </c>
      <c r="H729" s="113">
        <v>488720</v>
      </c>
      <c r="I729" s="92">
        <v>9.8</v>
      </c>
      <c r="J729" s="113">
        <v>500000</v>
      </c>
      <c r="K729" s="190">
        <v>100000</v>
      </c>
      <c r="L729" s="114">
        <v>5781</v>
      </c>
      <c r="M729" s="92">
        <v>0.4</v>
      </c>
      <c r="N729" s="566"/>
    </row>
    <row r="730" spans="1:14" ht="11.25">
      <c r="A730" s="516"/>
      <c r="B730" s="93" t="s">
        <v>26</v>
      </c>
      <c r="C730" s="95" t="s">
        <v>453</v>
      </c>
      <c r="D730" s="516"/>
      <c r="E730" s="516"/>
      <c r="F730" s="112" t="s">
        <v>25</v>
      </c>
      <c r="G730" s="114">
        <v>0</v>
      </c>
      <c r="H730" s="113">
        <v>0</v>
      </c>
      <c r="I730" s="103" t="str">
        <f>IF(G730&gt;0,H730/G730*100,"-")</f>
        <v>-</v>
      </c>
      <c r="J730" s="113">
        <v>0</v>
      </c>
      <c r="K730" s="190">
        <v>0</v>
      </c>
      <c r="L730" s="118">
        <v>0</v>
      </c>
      <c r="M730" s="103" t="str">
        <f>IF(K730&gt;0,L730/K730*100,"-")</f>
        <v>-</v>
      </c>
      <c r="N730" s="566"/>
    </row>
    <row r="731" spans="1:14" ht="11.25">
      <c r="A731" s="202"/>
      <c r="B731" s="201"/>
      <c r="C731" s="95" t="s">
        <v>454</v>
      </c>
      <c r="D731" s="202"/>
      <c r="E731" s="202"/>
      <c r="F731" s="332"/>
      <c r="G731" s="332"/>
      <c r="H731" s="113"/>
      <c r="I731" s="332"/>
      <c r="J731" s="113"/>
      <c r="K731" s="113"/>
      <c r="L731" s="114"/>
      <c r="M731" s="192"/>
      <c r="N731" s="566"/>
    </row>
    <row r="732" spans="1:14" ht="11.25">
      <c r="A732" s="160"/>
      <c r="B732" s="415"/>
      <c r="C732" s="100"/>
      <c r="D732" s="129"/>
      <c r="E732" s="129"/>
      <c r="F732" s="130"/>
      <c r="G732" s="131"/>
      <c r="H732" s="131"/>
      <c r="I732" s="433"/>
      <c r="J732" s="131"/>
      <c r="K732" s="134"/>
      <c r="L732" s="132"/>
      <c r="M732" s="98"/>
      <c r="N732" s="495"/>
    </row>
    <row r="733" spans="1:14" ht="11.25">
      <c r="A733" s="139"/>
      <c r="B733" s="145"/>
      <c r="C733" s="394"/>
      <c r="D733" s="139"/>
      <c r="E733" s="139"/>
      <c r="F733" s="145"/>
      <c r="G733" s="395"/>
      <c r="H733" s="395"/>
      <c r="I733" s="145"/>
      <c r="J733" s="395"/>
      <c r="K733" s="148"/>
      <c r="L733" s="396"/>
      <c r="M733" s="150"/>
      <c r="N733" s="486"/>
    </row>
    <row r="734" spans="1:14" ht="11.25">
      <c r="A734" s="67" t="s">
        <v>46</v>
      </c>
      <c r="B734" s="523" t="s">
        <v>467</v>
      </c>
      <c r="C734" s="524"/>
      <c r="D734" s="68"/>
      <c r="E734" s="68"/>
      <c r="F734" s="70"/>
      <c r="G734" s="71">
        <f>SUM(G735:G736)</f>
        <v>36853343</v>
      </c>
      <c r="H734" s="71">
        <f>SUM(H735:H736)</f>
        <v>25913183</v>
      </c>
      <c r="I734" s="72">
        <f>IF(G734&gt;0,H734/G734*100,"-")</f>
        <v>70.31433484880868</v>
      </c>
      <c r="J734" s="71">
        <f>SUM(J735:J736)</f>
        <v>1708000</v>
      </c>
      <c r="K734" s="71">
        <f>SUM(K735:K736)</f>
        <v>5788016</v>
      </c>
      <c r="L734" s="73">
        <f>SUM(L735:L736)</f>
        <v>4463855.01</v>
      </c>
      <c r="M734" s="72">
        <f>IF(K734&gt;0,L734/K734*100,"-")</f>
        <v>77.12236818281083</v>
      </c>
      <c r="N734" s="486"/>
    </row>
    <row r="735" spans="1:14" ht="11.25">
      <c r="A735" s="70"/>
      <c r="B735" s="79"/>
      <c r="C735" s="325"/>
      <c r="D735" s="68"/>
      <c r="E735" s="68"/>
      <c r="F735" s="75" t="s">
        <v>20</v>
      </c>
      <c r="G735" s="76">
        <f>G747+G740</f>
        <v>36853343</v>
      </c>
      <c r="H735" s="76">
        <f>H747+H740</f>
        <v>25913183</v>
      </c>
      <c r="I735" s="78">
        <f>IF(G735&gt;0,H735/G735*100,"-")</f>
        <v>70.31433484880868</v>
      </c>
      <c r="J735" s="76">
        <f>J747+J740</f>
        <v>1708000</v>
      </c>
      <c r="K735" s="76">
        <f>K747+K740</f>
        <v>5788016</v>
      </c>
      <c r="L735" s="77">
        <f>L747+L740</f>
        <v>4463855.01</v>
      </c>
      <c r="M735" s="78">
        <f>IF(K735&gt;0,L735/K735*100,"-")</f>
        <v>77.12236818281083</v>
      </c>
      <c r="N735" s="486"/>
    </row>
    <row r="736" spans="1:14" ht="11.25">
      <c r="A736" s="70"/>
      <c r="B736" s="79"/>
      <c r="C736" s="325"/>
      <c r="D736" s="68"/>
      <c r="E736" s="68"/>
      <c r="F736" s="75" t="s">
        <v>25</v>
      </c>
      <c r="G736" s="76">
        <f>G748+G741</f>
        <v>0</v>
      </c>
      <c r="H736" s="76">
        <f>H748+H741</f>
        <v>0</v>
      </c>
      <c r="I736" s="78" t="str">
        <f>IF(G736&gt;0,H736/G736*100,"-")</f>
        <v>-</v>
      </c>
      <c r="J736" s="76">
        <f>J748</f>
        <v>0</v>
      </c>
      <c r="K736" s="76">
        <f>K748+K741</f>
        <v>0</v>
      </c>
      <c r="L736" s="77">
        <f>L748+L741</f>
        <v>0</v>
      </c>
      <c r="M736" s="78" t="str">
        <f>IF(K736&gt;0,L736/K736*100,"-")</f>
        <v>-</v>
      </c>
      <c r="N736" s="486"/>
    </row>
    <row r="737" spans="1:14" ht="11.25">
      <c r="A737" s="81"/>
      <c r="B737" s="82"/>
      <c r="C737" s="326"/>
      <c r="D737" s="84"/>
      <c r="E737" s="84"/>
      <c r="F737" s="81"/>
      <c r="G737" s="86"/>
      <c r="H737" s="86"/>
      <c r="I737" s="87"/>
      <c r="J737" s="86"/>
      <c r="K737" s="86"/>
      <c r="L737" s="88"/>
      <c r="M737" s="87"/>
      <c r="N737" s="487"/>
    </row>
    <row r="738" spans="1:14" ht="11.25">
      <c r="A738" s="328"/>
      <c r="B738" s="90"/>
      <c r="C738" s="91"/>
      <c r="D738" s="89"/>
      <c r="E738" s="89"/>
      <c r="F738" s="90"/>
      <c r="G738" s="102"/>
      <c r="H738" s="102"/>
      <c r="I738" s="106"/>
      <c r="J738" s="102"/>
      <c r="K738" s="104"/>
      <c r="L738" s="105"/>
      <c r="M738" s="106"/>
      <c r="N738" s="479"/>
    </row>
    <row r="739" spans="1:14" ht="11.25">
      <c r="A739" s="514" t="s">
        <v>4</v>
      </c>
      <c r="B739" s="93" t="s">
        <v>32</v>
      </c>
      <c r="C739" s="95" t="s">
        <v>468</v>
      </c>
      <c r="D739" s="516" t="s">
        <v>390</v>
      </c>
      <c r="E739" s="517" t="s">
        <v>469</v>
      </c>
      <c r="F739" s="108" t="s">
        <v>33</v>
      </c>
      <c r="G739" s="109">
        <f>SUM(G740:G741)</f>
        <v>25673327</v>
      </c>
      <c r="H739" s="109">
        <f>SUM(H740:H741)</f>
        <v>21816607</v>
      </c>
      <c r="I739" s="111">
        <f>IF(G739&gt;0,H739/G739*100,"-")</f>
        <v>84.97771636687368</v>
      </c>
      <c r="J739" s="109">
        <f>SUM(J740:J741)</f>
        <v>1708000</v>
      </c>
      <c r="K739" s="109">
        <f>SUM(K740:K741)</f>
        <v>1608000</v>
      </c>
      <c r="L739" s="110">
        <f>SUM(L740:L741)</f>
        <v>367279.21</v>
      </c>
      <c r="M739" s="111">
        <f>IF(K739&gt;0,L739/K739*100,"-")</f>
        <v>22.840746890547265</v>
      </c>
      <c r="N739" s="566" t="s">
        <v>470</v>
      </c>
    </row>
    <row r="740" spans="1:14" ht="11.25">
      <c r="A740" s="514"/>
      <c r="B740" s="93" t="s">
        <v>26</v>
      </c>
      <c r="C740" s="331" t="s">
        <v>471</v>
      </c>
      <c r="D740" s="516"/>
      <c r="E740" s="516"/>
      <c r="F740" s="112" t="s">
        <v>20</v>
      </c>
      <c r="G740" s="190">
        <v>25673327</v>
      </c>
      <c r="H740" s="113">
        <v>21816607</v>
      </c>
      <c r="I740" s="103">
        <f>IF(G740&gt;0,H740/G740*100,"-")</f>
        <v>84.97771636687368</v>
      </c>
      <c r="J740" s="113">
        <v>1708000</v>
      </c>
      <c r="K740" s="113">
        <v>1608000</v>
      </c>
      <c r="L740" s="161">
        <v>367279.21</v>
      </c>
      <c r="M740" s="103">
        <f>IF(K740&gt;0,L740/K740*100,"-")</f>
        <v>22.840746890547265</v>
      </c>
      <c r="N740" s="566"/>
    </row>
    <row r="741" spans="1:14" ht="11.25">
      <c r="A741" s="514"/>
      <c r="B741" s="93"/>
      <c r="C741" s="95" t="s">
        <v>472</v>
      </c>
      <c r="D741" s="516"/>
      <c r="E741" s="516"/>
      <c r="F741" s="112" t="s">
        <v>25</v>
      </c>
      <c r="G741" s="114">
        <v>0</v>
      </c>
      <c r="H741" s="113">
        <v>0</v>
      </c>
      <c r="I741" s="103" t="str">
        <f>IF(G741&gt;0,H741/G741*100,"-")</f>
        <v>-</v>
      </c>
      <c r="J741" s="113">
        <v>0</v>
      </c>
      <c r="K741" s="190">
        <v>0</v>
      </c>
      <c r="L741" s="118">
        <v>0</v>
      </c>
      <c r="M741" s="103" t="str">
        <f>IF(K741&gt;0,L741/K741*100,"-")</f>
        <v>-</v>
      </c>
      <c r="N741" s="566"/>
    </row>
    <row r="742" spans="1:14" ht="11.25">
      <c r="A742" s="332"/>
      <c r="B742" s="93"/>
      <c r="C742" s="95" t="s">
        <v>473</v>
      </c>
      <c r="D742" s="107"/>
      <c r="E742" s="107"/>
      <c r="F742" s="115"/>
      <c r="G742" s="116"/>
      <c r="H742" s="116"/>
      <c r="I742" s="333"/>
      <c r="J742" s="116"/>
      <c r="K742" s="190"/>
      <c r="L742" s="118"/>
      <c r="M742" s="103"/>
      <c r="N742" s="566"/>
    </row>
    <row r="743" spans="1:14" ht="12.75">
      <c r="A743" s="332"/>
      <c r="B743" s="93"/>
      <c r="C743" s="434"/>
      <c r="D743" s="107"/>
      <c r="E743" s="107"/>
      <c r="F743" s="115"/>
      <c r="G743" s="116"/>
      <c r="H743" s="116"/>
      <c r="I743" s="333"/>
      <c r="J743" s="116"/>
      <c r="K743" s="190"/>
      <c r="L743" s="118"/>
      <c r="M743" s="103"/>
      <c r="N743" s="566"/>
    </row>
    <row r="744" spans="1:14" ht="12.75">
      <c r="A744" s="334"/>
      <c r="B744" s="99"/>
      <c r="C744" s="435"/>
      <c r="D744" s="98"/>
      <c r="E744" s="98"/>
      <c r="F744" s="99"/>
      <c r="G744" s="131"/>
      <c r="H744" s="131"/>
      <c r="I744" s="99"/>
      <c r="J744" s="131"/>
      <c r="K744" s="134"/>
      <c r="L744" s="132"/>
      <c r="M744" s="436"/>
      <c r="N744" s="484"/>
    </row>
    <row r="745" spans="1:14" ht="11.25">
      <c r="A745" s="328"/>
      <c r="B745" s="90"/>
      <c r="C745" s="91"/>
      <c r="D745" s="89"/>
      <c r="E745" s="89"/>
      <c r="F745" s="90"/>
      <c r="G745" s="102"/>
      <c r="H745" s="102"/>
      <c r="I745" s="106"/>
      <c r="J745" s="102"/>
      <c r="K745" s="104"/>
      <c r="L745" s="105"/>
      <c r="M745" s="106"/>
      <c r="N745" s="479"/>
    </row>
    <row r="746" spans="1:14" ht="11.25">
      <c r="A746" s="514" t="s">
        <v>39</v>
      </c>
      <c r="B746" s="93" t="s">
        <v>32</v>
      </c>
      <c r="C746" s="95" t="s">
        <v>474</v>
      </c>
      <c r="D746" s="516" t="s">
        <v>55</v>
      </c>
      <c r="E746" s="517" t="s">
        <v>475</v>
      </c>
      <c r="F746" s="108" t="s">
        <v>33</v>
      </c>
      <c r="G746" s="109">
        <f>SUM(G747:G748)</f>
        <v>11180016</v>
      </c>
      <c r="H746" s="109">
        <f>SUM(H747:H748)</f>
        <v>4096576</v>
      </c>
      <c r="I746" s="111">
        <f>IF(G746&gt;0,H746/G746*100,"-")</f>
        <v>36.64195113853147</v>
      </c>
      <c r="J746" s="109">
        <f>SUM(J747:J748)</f>
        <v>0</v>
      </c>
      <c r="K746" s="109">
        <f>SUM(K747:K748)</f>
        <v>4180016</v>
      </c>
      <c r="L746" s="110">
        <f>SUM(L747:L748)</f>
        <v>4096575.8</v>
      </c>
      <c r="M746" s="111">
        <f>IF(K746&gt;0,L746/K746*100,"-")</f>
        <v>98.00383060734696</v>
      </c>
      <c r="N746" s="566" t="s">
        <v>476</v>
      </c>
    </row>
    <row r="747" spans="1:14" ht="11.25">
      <c r="A747" s="514"/>
      <c r="B747" s="93" t="s">
        <v>26</v>
      </c>
      <c r="C747" s="331" t="s">
        <v>477</v>
      </c>
      <c r="D747" s="516"/>
      <c r="E747" s="516"/>
      <c r="F747" s="112" t="s">
        <v>20</v>
      </c>
      <c r="G747" s="190">
        <v>11180016</v>
      </c>
      <c r="H747" s="113">
        <v>4096576</v>
      </c>
      <c r="I747" s="103">
        <f>IF(G747&gt;0,H747/G747*100,"-")</f>
        <v>36.64195113853147</v>
      </c>
      <c r="J747" s="113">
        <v>0</v>
      </c>
      <c r="K747" s="113">
        <v>4180016</v>
      </c>
      <c r="L747" s="161">
        <v>4096575.8</v>
      </c>
      <c r="M747" s="103">
        <f>IF(K747&gt;0,L747/K747*100,"-")</f>
        <v>98.00383060734696</v>
      </c>
      <c r="N747" s="566"/>
    </row>
    <row r="748" spans="1:14" ht="11.25">
      <c r="A748" s="514"/>
      <c r="B748" s="93"/>
      <c r="C748" s="95"/>
      <c r="D748" s="516"/>
      <c r="E748" s="516"/>
      <c r="F748" s="112" t="s">
        <v>25</v>
      </c>
      <c r="G748" s="114">
        <v>0</v>
      </c>
      <c r="H748" s="113">
        <v>0</v>
      </c>
      <c r="I748" s="103" t="str">
        <f>IF(G748&gt;0,H748/G748*100,"-")</f>
        <v>-</v>
      </c>
      <c r="J748" s="113">
        <v>0</v>
      </c>
      <c r="K748" s="190">
        <v>0</v>
      </c>
      <c r="L748" s="118">
        <v>0</v>
      </c>
      <c r="M748" s="103" t="str">
        <f>IF(K748&gt;0,L748/K748*100,"-")</f>
        <v>-</v>
      </c>
      <c r="N748" s="566"/>
    </row>
    <row r="749" spans="1:14" ht="12.75">
      <c r="A749" s="334"/>
      <c r="B749" s="99"/>
      <c r="C749" s="435"/>
      <c r="D749" s="98"/>
      <c r="E749" s="98"/>
      <c r="F749" s="99"/>
      <c r="G749" s="131"/>
      <c r="H749" s="131"/>
      <c r="I749" s="99"/>
      <c r="J749" s="131"/>
      <c r="K749" s="134"/>
      <c r="L749" s="132"/>
      <c r="M749" s="436"/>
      <c r="N749" s="484"/>
    </row>
    <row r="750" spans="1:14" ht="12.75">
      <c r="A750" s="139"/>
      <c r="B750" s="145"/>
      <c r="C750" s="437"/>
      <c r="D750" s="139"/>
      <c r="E750" s="139"/>
      <c r="F750" s="145"/>
      <c r="G750" s="395"/>
      <c r="H750" s="395"/>
      <c r="I750" s="145"/>
      <c r="J750" s="395"/>
      <c r="K750" s="148"/>
      <c r="L750" s="396"/>
      <c r="M750" s="438"/>
      <c r="N750" s="505"/>
    </row>
    <row r="751" spans="1:14" ht="11.25">
      <c r="A751" s="67" t="s">
        <v>47</v>
      </c>
      <c r="B751" s="519" t="s">
        <v>478</v>
      </c>
      <c r="C751" s="520"/>
      <c r="D751" s="68"/>
      <c r="E751" s="68"/>
      <c r="F751" s="70"/>
      <c r="G751" s="71">
        <f>SUM(G752:G753)</f>
        <v>271997</v>
      </c>
      <c r="H751" s="71">
        <f>SUM(H752:H753)</f>
        <v>176403</v>
      </c>
      <c r="I751" s="72">
        <f>IF(G751&gt;0,H751/G751*100,"-")</f>
        <v>64.85475942749368</v>
      </c>
      <c r="J751" s="71">
        <f>SUM(J752:J753)</f>
        <v>100000</v>
      </c>
      <c r="K751" s="71">
        <f>SUM(K752:K753)</f>
        <v>95594</v>
      </c>
      <c r="L751" s="73">
        <f>SUM(L752:L753)</f>
        <v>1282.77</v>
      </c>
      <c r="M751" s="72">
        <f>IF(K751&gt;0,L751/K751*100,"-")</f>
        <v>1.3418938427097935</v>
      </c>
      <c r="N751" s="486"/>
    </row>
    <row r="752" spans="1:14" ht="11.25">
      <c r="A752" s="70"/>
      <c r="B752" s="79"/>
      <c r="C752" s="325"/>
      <c r="D752" s="68"/>
      <c r="E752" s="68"/>
      <c r="F752" s="75" t="s">
        <v>20</v>
      </c>
      <c r="G752" s="76">
        <f>G757</f>
        <v>271997</v>
      </c>
      <c r="H752" s="76">
        <f>H757</f>
        <v>176403</v>
      </c>
      <c r="I752" s="78">
        <f>IF(G752&gt;0,H752/G752*100,"-")</f>
        <v>64.85475942749368</v>
      </c>
      <c r="J752" s="76">
        <f aca="true" t="shared" si="32" ref="J752:L753">J757</f>
        <v>100000</v>
      </c>
      <c r="K752" s="76">
        <f t="shared" si="32"/>
        <v>95594</v>
      </c>
      <c r="L752" s="77">
        <f t="shared" si="32"/>
        <v>1282.77</v>
      </c>
      <c r="M752" s="78">
        <f>IF(K752&gt;0,L752/K752*100,"-")</f>
        <v>1.3418938427097935</v>
      </c>
      <c r="N752" s="486"/>
    </row>
    <row r="753" spans="1:14" ht="11.25">
      <c r="A753" s="70"/>
      <c r="B753" s="79"/>
      <c r="C753" s="325"/>
      <c r="D753" s="68"/>
      <c r="E753" s="68"/>
      <c r="F753" s="75" t="s">
        <v>25</v>
      </c>
      <c r="G753" s="76">
        <f>G758</f>
        <v>0</v>
      </c>
      <c r="H753" s="76">
        <f>H758</f>
        <v>0</v>
      </c>
      <c r="I753" s="78" t="str">
        <f>IF(G753&gt;0,H753/G753*100,"-")</f>
        <v>-</v>
      </c>
      <c r="J753" s="76">
        <f t="shared" si="32"/>
        <v>0</v>
      </c>
      <c r="K753" s="76">
        <f t="shared" si="32"/>
        <v>0</v>
      </c>
      <c r="L753" s="77">
        <f t="shared" si="32"/>
        <v>0</v>
      </c>
      <c r="M753" s="78" t="str">
        <f>IF(K753&gt;0,L753/K753*100,"-")</f>
        <v>-</v>
      </c>
      <c r="N753" s="486"/>
    </row>
    <row r="754" spans="1:14" ht="11.25">
      <c r="A754" s="81"/>
      <c r="B754" s="82"/>
      <c r="C754" s="326"/>
      <c r="D754" s="84"/>
      <c r="E754" s="84"/>
      <c r="F754" s="81"/>
      <c r="G754" s="86"/>
      <c r="H754" s="86"/>
      <c r="I754" s="87"/>
      <c r="J754" s="86"/>
      <c r="K754" s="86"/>
      <c r="L754" s="88"/>
      <c r="M754" s="87"/>
      <c r="N754" s="487"/>
    </row>
    <row r="755" spans="1:14" ht="11.25">
      <c r="A755" s="328"/>
      <c r="B755" s="90"/>
      <c r="C755" s="91"/>
      <c r="D755" s="89"/>
      <c r="E755" s="89"/>
      <c r="F755" s="90"/>
      <c r="G755" s="102"/>
      <c r="H755" s="102"/>
      <c r="I755" s="106"/>
      <c r="J755" s="102"/>
      <c r="K755" s="104"/>
      <c r="L755" s="105"/>
      <c r="M755" s="106"/>
      <c r="N755" s="479"/>
    </row>
    <row r="756" spans="1:14" ht="11.25">
      <c r="A756" s="514" t="s">
        <v>4</v>
      </c>
      <c r="B756" s="93" t="s">
        <v>32</v>
      </c>
      <c r="C756" s="95" t="s">
        <v>479</v>
      </c>
      <c r="D756" s="516" t="s">
        <v>61</v>
      </c>
      <c r="E756" s="516" t="s">
        <v>480</v>
      </c>
      <c r="F756" s="108" t="s">
        <v>33</v>
      </c>
      <c r="G756" s="109">
        <f>SUM(G757:G758)</f>
        <v>271997</v>
      </c>
      <c r="H756" s="109">
        <f>SUM(H757:H758)</f>
        <v>176403</v>
      </c>
      <c r="I756" s="111">
        <f>IF(G756&gt;0,H756/G756*100,"-")</f>
        <v>64.85475942749368</v>
      </c>
      <c r="J756" s="109">
        <f>SUM(J757:J758)</f>
        <v>100000</v>
      </c>
      <c r="K756" s="109">
        <f>SUM(K757:K758)</f>
        <v>95594</v>
      </c>
      <c r="L756" s="110">
        <f>SUM(L757:L758)</f>
        <v>1282.77</v>
      </c>
      <c r="M756" s="111">
        <f>IF(K756&gt;0,L756/K756*100,"-")</f>
        <v>1.3418938427097935</v>
      </c>
      <c r="N756" s="566" t="s">
        <v>481</v>
      </c>
    </row>
    <row r="757" spans="1:14" ht="11.25">
      <c r="A757" s="514"/>
      <c r="B757" s="93"/>
      <c r="C757" s="331" t="s">
        <v>482</v>
      </c>
      <c r="D757" s="516"/>
      <c r="E757" s="516"/>
      <c r="F757" s="112" t="s">
        <v>20</v>
      </c>
      <c r="G757" s="190">
        <v>271997</v>
      </c>
      <c r="H757" s="113">
        <v>176403</v>
      </c>
      <c r="I757" s="103">
        <f>IF(G757&gt;0,H757/G757*100,"-")</f>
        <v>64.85475942749368</v>
      </c>
      <c r="J757" s="113">
        <v>100000</v>
      </c>
      <c r="K757" s="113">
        <v>95594</v>
      </c>
      <c r="L757" s="161">
        <v>1282.77</v>
      </c>
      <c r="M757" s="103">
        <f>IF(K757&gt;0,L757/K757*100,"-")</f>
        <v>1.3418938427097935</v>
      </c>
      <c r="N757" s="566"/>
    </row>
    <row r="758" spans="1:14" ht="11.25">
      <c r="A758" s="514"/>
      <c r="B758" s="93" t="s">
        <v>26</v>
      </c>
      <c r="C758" s="331" t="s">
        <v>483</v>
      </c>
      <c r="D758" s="516"/>
      <c r="E758" s="516"/>
      <c r="F758" s="112" t="s">
        <v>25</v>
      </c>
      <c r="G758" s="114">
        <v>0</v>
      </c>
      <c r="H758" s="113">
        <v>0</v>
      </c>
      <c r="I758" s="103" t="str">
        <f>IF(G758&gt;0,H758/G758*100,"-")</f>
        <v>-</v>
      </c>
      <c r="J758" s="113">
        <v>0</v>
      </c>
      <c r="K758" s="190">
        <v>0</v>
      </c>
      <c r="L758" s="118">
        <v>0</v>
      </c>
      <c r="M758" s="103" t="str">
        <f>IF(K758&gt;0,L758/K758*100,"-")</f>
        <v>-</v>
      </c>
      <c r="N758" s="566"/>
    </row>
    <row r="759" spans="1:14" ht="11.25">
      <c r="A759" s="332"/>
      <c r="B759" s="93"/>
      <c r="C759" s="95" t="s">
        <v>484</v>
      </c>
      <c r="D759" s="107"/>
      <c r="E759" s="107"/>
      <c r="F759" s="115"/>
      <c r="G759" s="116"/>
      <c r="H759" s="116"/>
      <c r="I759" s="333"/>
      <c r="J759" s="116"/>
      <c r="K759" s="190"/>
      <c r="L759" s="118"/>
      <c r="M759" s="103"/>
      <c r="N759" s="566"/>
    </row>
    <row r="760" spans="1:14" ht="11.25">
      <c r="A760" s="332"/>
      <c r="B760" s="93"/>
      <c r="C760" s="95"/>
      <c r="D760" s="107"/>
      <c r="E760" s="107"/>
      <c r="F760" s="115"/>
      <c r="G760" s="116"/>
      <c r="H760" s="116"/>
      <c r="I760" s="333"/>
      <c r="J760" s="116"/>
      <c r="K760" s="190"/>
      <c r="L760" s="118"/>
      <c r="M760" s="103"/>
      <c r="N760" s="566"/>
    </row>
    <row r="761" spans="1:14" ht="11.25">
      <c r="A761" s="334"/>
      <c r="B761" s="99"/>
      <c r="C761" s="100"/>
      <c r="D761" s="98"/>
      <c r="E761" s="98"/>
      <c r="F761" s="99"/>
      <c r="G761" s="131"/>
      <c r="H761" s="131"/>
      <c r="I761" s="99"/>
      <c r="J761" s="131"/>
      <c r="K761" s="134"/>
      <c r="L761" s="132"/>
      <c r="M761" s="133"/>
      <c r="N761" s="495"/>
    </row>
    <row r="762" spans="1:14" ht="11.25">
      <c r="A762" s="139"/>
      <c r="B762" s="145"/>
      <c r="C762" s="394"/>
      <c r="D762" s="139"/>
      <c r="E762" s="139"/>
      <c r="F762" s="145"/>
      <c r="G762" s="395"/>
      <c r="H762" s="395"/>
      <c r="I762" s="145"/>
      <c r="J762" s="395"/>
      <c r="K762" s="148"/>
      <c r="L762" s="396"/>
      <c r="M762" s="150"/>
      <c r="N762" s="486"/>
    </row>
    <row r="763" spans="1:14" ht="11.25">
      <c r="A763" s="67" t="s">
        <v>49</v>
      </c>
      <c r="B763" s="523" t="s">
        <v>485</v>
      </c>
      <c r="C763" s="524"/>
      <c r="D763" s="68"/>
      <c r="E763" s="68"/>
      <c r="F763" s="70"/>
      <c r="G763" s="71">
        <f>SUM(G764:G765)</f>
        <v>300000</v>
      </c>
      <c r="H763" s="71">
        <f>SUM(H764:H765)</f>
        <v>250000</v>
      </c>
      <c r="I763" s="72">
        <f>IF(G763&gt;0,H763/G763*100,"-")</f>
        <v>83.33333333333334</v>
      </c>
      <c r="J763" s="71">
        <f>SUM(J764:J765)</f>
        <v>200000</v>
      </c>
      <c r="K763" s="71">
        <f>SUM(K764:K765)</f>
        <v>250000</v>
      </c>
      <c r="L763" s="73">
        <f>SUM(L764:L765)</f>
        <v>250000</v>
      </c>
      <c r="M763" s="72">
        <f>IF(K763&gt;0,L763/K763*100,"-")</f>
        <v>100</v>
      </c>
      <c r="N763" s="486"/>
    </row>
    <row r="764" spans="1:14" ht="11.25">
      <c r="A764" s="70"/>
      <c r="B764" s="79"/>
      <c r="C764" s="325"/>
      <c r="D764" s="68"/>
      <c r="E764" s="68"/>
      <c r="F764" s="75" t="s">
        <v>20</v>
      </c>
      <c r="G764" s="76">
        <f>G769</f>
        <v>300000</v>
      </c>
      <c r="H764" s="76">
        <f>H769</f>
        <v>250000</v>
      </c>
      <c r="I764" s="78">
        <f>IF(G764&gt;0,H764/G764*100,"-")</f>
        <v>83.33333333333334</v>
      </c>
      <c r="J764" s="76">
        <f aca="true" t="shared" si="33" ref="J764:L765">J769</f>
        <v>200000</v>
      </c>
      <c r="K764" s="76">
        <f t="shared" si="33"/>
        <v>250000</v>
      </c>
      <c r="L764" s="77">
        <f t="shared" si="33"/>
        <v>250000</v>
      </c>
      <c r="M764" s="78">
        <f>IF(K764&gt;0,L764/K764*100,"-")</f>
        <v>100</v>
      </c>
      <c r="N764" s="486"/>
    </row>
    <row r="765" spans="1:14" ht="11.25">
      <c r="A765" s="70"/>
      <c r="B765" s="79"/>
      <c r="C765" s="325"/>
      <c r="D765" s="68"/>
      <c r="E765" s="68"/>
      <c r="F765" s="75" t="s">
        <v>25</v>
      </c>
      <c r="G765" s="76">
        <f>G770</f>
        <v>0</v>
      </c>
      <c r="H765" s="76">
        <f>H770</f>
        <v>0</v>
      </c>
      <c r="I765" s="78" t="str">
        <f>IF(G765&gt;0,H765/G765*100,"-")</f>
        <v>-</v>
      </c>
      <c r="J765" s="76">
        <f t="shared" si="33"/>
        <v>0</v>
      </c>
      <c r="K765" s="76">
        <f t="shared" si="33"/>
        <v>0</v>
      </c>
      <c r="L765" s="77">
        <f t="shared" si="33"/>
        <v>0</v>
      </c>
      <c r="M765" s="78" t="str">
        <f>IF(K765&gt;0,L765/K765*100,"-")</f>
        <v>-</v>
      </c>
      <c r="N765" s="486"/>
    </row>
    <row r="766" spans="1:14" ht="11.25">
      <c r="A766" s="81"/>
      <c r="B766" s="82"/>
      <c r="C766" s="326"/>
      <c r="D766" s="84"/>
      <c r="E766" s="84"/>
      <c r="F766" s="81"/>
      <c r="G766" s="86"/>
      <c r="H766" s="86"/>
      <c r="I766" s="87"/>
      <c r="J766" s="86"/>
      <c r="K766" s="86"/>
      <c r="L766" s="88"/>
      <c r="M766" s="87"/>
      <c r="N766" s="487"/>
    </row>
    <row r="767" spans="1:14" ht="11.25">
      <c r="A767" s="328"/>
      <c r="B767" s="90"/>
      <c r="C767" s="91"/>
      <c r="D767" s="89"/>
      <c r="E767" s="89"/>
      <c r="F767" s="90"/>
      <c r="G767" s="102"/>
      <c r="H767" s="102"/>
      <c r="I767" s="106"/>
      <c r="J767" s="102"/>
      <c r="K767" s="104"/>
      <c r="L767" s="105"/>
      <c r="M767" s="106"/>
      <c r="N767" s="479"/>
    </row>
    <row r="768" spans="1:14" ht="11.25">
      <c r="A768" s="514" t="s">
        <v>4</v>
      </c>
      <c r="B768" s="93" t="s">
        <v>32</v>
      </c>
      <c r="C768" s="95" t="s">
        <v>486</v>
      </c>
      <c r="D768" s="516" t="s">
        <v>61</v>
      </c>
      <c r="E768" s="517" t="s">
        <v>65</v>
      </c>
      <c r="F768" s="108" t="s">
        <v>33</v>
      </c>
      <c r="G768" s="109">
        <f>SUM(G769:G770)</f>
        <v>300000</v>
      </c>
      <c r="H768" s="109">
        <f>SUM(H769:H770)</f>
        <v>250000</v>
      </c>
      <c r="I768" s="111">
        <f>IF(G768&gt;0,H768/G768*100,"-")</f>
        <v>83.33333333333334</v>
      </c>
      <c r="J768" s="109">
        <f>SUM(J769:J770)</f>
        <v>200000</v>
      </c>
      <c r="K768" s="109">
        <f>SUM(K769:K770)</f>
        <v>250000</v>
      </c>
      <c r="L768" s="110">
        <f>SUM(L769:L770)</f>
        <v>250000</v>
      </c>
      <c r="M768" s="111">
        <f>IF(K768&gt;0,L768/K768*100,"-")</f>
        <v>100</v>
      </c>
      <c r="N768" s="566" t="s">
        <v>487</v>
      </c>
    </row>
    <row r="769" spans="1:14" ht="11.25">
      <c r="A769" s="514"/>
      <c r="B769" s="93"/>
      <c r="C769" s="331" t="s">
        <v>488</v>
      </c>
      <c r="D769" s="516"/>
      <c r="E769" s="516"/>
      <c r="F769" s="112" t="s">
        <v>20</v>
      </c>
      <c r="G769" s="113">
        <v>300000</v>
      </c>
      <c r="H769" s="113">
        <v>250000</v>
      </c>
      <c r="I769" s="103">
        <f>IF(G769&gt;0,H769/G769*100,"-")</f>
        <v>83.33333333333334</v>
      </c>
      <c r="J769" s="113">
        <v>200000</v>
      </c>
      <c r="K769" s="113">
        <v>250000</v>
      </c>
      <c r="L769" s="161">
        <v>250000</v>
      </c>
      <c r="M769" s="103">
        <f>IF(K769&gt;0,L769/K769*100,"-")</f>
        <v>100</v>
      </c>
      <c r="N769" s="566"/>
    </row>
    <row r="770" spans="1:14" ht="11.25">
      <c r="A770" s="514"/>
      <c r="B770" s="93" t="s">
        <v>26</v>
      </c>
      <c r="C770" s="331" t="s">
        <v>489</v>
      </c>
      <c r="D770" s="516"/>
      <c r="E770" s="516"/>
      <c r="F770" s="112" t="s">
        <v>25</v>
      </c>
      <c r="G770" s="114">
        <v>0</v>
      </c>
      <c r="H770" s="113">
        <v>0</v>
      </c>
      <c r="I770" s="103" t="str">
        <f>IF(G770&gt;0,H770/G770*100,"-")</f>
        <v>-</v>
      </c>
      <c r="J770" s="113">
        <v>0</v>
      </c>
      <c r="K770" s="190">
        <v>0</v>
      </c>
      <c r="L770" s="118">
        <v>0</v>
      </c>
      <c r="M770" s="103" t="str">
        <f>IF(K770&gt;0,L770/K770*100,"-")</f>
        <v>-</v>
      </c>
      <c r="N770" s="566"/>
    </row>
    <row r="771" spans="1:14" ht="11.25">
      <c r="A771" s="332"/>
      <c r="B771" s="93"/>
      <c r="C771" s="95" t="s">
        <v>490</v>
      </c>
      <c r="D771" s="107"/>
      <c r="E771" s="107"/>
      <c r="F771" s="115"/>
      <c r="G771" s="116"/>
      <c r="H771" s="116"/>
      <c r="I771" s="333"/>
      <c r="J771" s="116"/>
      <c r="K771" s="190"/>
      <c r="L771" s="118"/>
      <c r="M771" s="103"/>
      <c r="N771" s="566"/>
    </row>
    <row r="772" spans="1:14" ht="12.75">
      <c r="A772" s="334"/>
      <c r="B772" s="99"/>
      <c r="C772" s="435"/>
      <c r="D772" s="98"/>
      <c r="E772" s="98"/>
      <c r="F772" s="99"/>
      <c r="G772" s="131"/>
      <c r="H772" s="131"/>
      <c r="I772" s="99"/>
      <c r="J772" s="131"/>
      <c r="K772" s="134"/>
      <c r="L772" s="132"/>
      <c r="M772" s="436"/>
      <c r="N772" s="484"/>
    </row>
    <row r="773" spans="1:14" ht="11.25">
      <c r="A773" s="139"/>
      <c r="B773" s="145"/>
      <c r="C773" s="394"/>
      <c r="D773" s="139"/>
      <c r="E773" s="139"/>
      <c r="F773" s="145"/>
      <c r="G773" s="395"/>
      <c r="H773" s="395"/>
      <c r="I773" s="145"/>
      <c r="J773" s="395"/>
      <c r="K773" s="148"/>
      <c r="L773" s="396"/>
      <c r="M773" s="150"/>
      <c r="N773" s="486"/>
    </row>
    <row r="774" spans="1:14" ht="11.25">
      <c r="A774" s="67" t="s">
        <v>50</v>
      </c>
      <c r="B774" s="519" t="s">
        <v>66</v>
      </c>
      <c r="C774" s="520"/>
      <c r="D774" s="68"/>
      <c r="E774" s="68"/>
      <c r="F774" s="70"/>
      <c r="G774" s="71">
        <f>SUM(G775:G776)</f>
        <v>5860468</v>
      </c>
      <c r="H774" s="71">
        <f>SUM(H775:H776)</f>
        <v>5855130</v>
      </c>
      <c r="I774" s="72">
        <f>IF(G774&gt;0,H774/G774*100,"-")</f>
        <v>99.90891512418462</v>
      </c>
      <c r="J774" s="71">
        <f>SUM(J775:J776)</f>
        <v>0</v>
      </c>
      <c r="K774" s="71">
        <f>SUM(K775:K776)</f>
        <v>1421000</v>
      </c>
      <c r="L774" s="73">
        <f>SUM(L775:L776)</f>
        <v>1415661.04</v>
      </c>
      <c r="M774" s="72">
        <f>IF(K774&gt;0,L774/K774*100,"-")</f>
        <v>99.62428149190711</v>
      </c>
      <c r="N774" s="486"/>
    </row>
    <row r="775" spans="1:14" ht="11.25">
      <c r="A775" s="70"/>
      <c r="B775" s="79"/>
      <c r="C775" s="325"/>
      <c r="D775" s="68"/>
      <c r="E775" s="68"/>
      <c r="F775" s="75" t="s">
        <v>20</v>
      </c>
      <c r="G775" s="76">
        <f>G780</f>
        <v>5860468</v>
      </c>
      <c r="H775" s="76">
        <f>H780</f>
        <v>5855130</v>
      </c>
      <c r="I775" s="78">
        <f>IF(G775&gt;0,H775/G775*100,"-")</f>
        <v>99.90891512418462</v>
      </c>
      <c r="J775" s="76">
        <f aca="true" t="shared" si="34" ref="J775:L776">J780</f>
        <v>0</v>
      </c>
      <c r="K775" s="76">
        <f t="shared" si="34"/>
        <v>1421000</v>
      </c>
      <c r="L775" s="77">
        <f t="shared" si="34"/>
        <v>1415661.04</v>
      </c>
      <c r="M775" s="78">
        <f>IF(K775&gt;0,L775/K775*100,"-")</f>
        <v>99.62428149190711</v>
      </c>
      <c r="N775" s="486"/>
    </row>
    <row r="776" spans="1:14" ht="11.25">
      <c r="A776" s="70"/>
      <c r="B776" s="79"/>
      <c r="C776" s="325"/>
      <c r="D776" s="68"/>
      <c r="E776" s="68"/>
      <c r="F776" s="75" t="s">
        <v>25</v>
      </c>
      <c r="G776" s="76">
        <f>G781</f>
        <v>0</v>
      </c>
      <c r="H776" s="76">
        <f>H781</f>
        <v>0</v>
      </c>
      <c r="I776" s="78" t="str">
        <f>IF(G776&gt;0,H776/G776*100,"-")</f>
        <v>-</v>
      </c>
      <c r="J776" s="76">
        <f t="shared" si="34"/>
        <v>0</v>
      </c>
      <c r="K776" s="76">
        <f t="shared" si="34"/>
        <v>0</v>
      </c>
      <c r="L776" s="77">
        <f t="shared" si="34"/>
        <v>0</v>
      </c>
      <c r="M776" s="78" t="str">
        <f>IF(K776&gt;0,L776/K776*100,"-")</f>
        <v>-</v>
      </c>
      <c r="N776" s="486"/>
    </row>
    <row r="777" spans="1:14" ht="11.25">
      <c r="A777" s="81"/>
      <c r="B777" s="82"/>
      <c r="C777" s="326"/>
      <c r="D777" s="84"/>
      <c r="E777" s="84"/>
      <c r="F777" s="81"/>
      <c r="G777" s="86"/>
      <c r="H777" s="86"/>
      <c r="I777" s="87"/>
      <c r="J777" s="86"/>
      <c r="K777" s="86"/>
      <c r="L777" s="88"/>
      <c r="M777" s="87"/>
      <c r="N777" s="487"/>
    </row>
    <row r="778" spans="1:14" ht="11.25">
      <c r="A778" s="328"/>
      <c r="B778" s="90"/>
      <c r="C778" s="91"/>
      <c r="D778" s="89"/>
      <c r="E778" s="89"/>
      <c r="F778" s="90"/>
      <c r="G778" s="102"/>
      <c r="H778" s="102"/>
      <c r="I778" s="106"/>
      <c r="J778" s="102"/>
      <c r="K778" s="104"/>
      <c r="L778" s="105"/>
      <c r="M778" s="106"/>
      <c r="N778" s="479"/>
    </row>
    <row r="779" spans="1:14" ht="11.25">
      <c r="A779" s="514" t="s">
        <v>4</v>
      </c>
      <c r="B779" s="93" t="s">
        <v>32</v>
      </c>
      <c r="C779" s="95" t="s">
        <v>491</v>
      </c>
      <c r="D779" s="516" t="s">
        <v>492</v>
      </c>
      <c r="E779" s="517" t="s">
        <v>493</v>
      </c>
      <c r="F779" s="108" t="s">
        <v>33</v>
      </c>
      <c r="G779" s="109">
        <f>SUM(G780:G781)</f>
        <v>5860468</v>
      </c>
      <c r="H779" s="109">
        <f>SUM(H780:H781)</f>
        <v>5855130</v>
      </c>
      <c r="I779" s="111">
        <f>IF(G779&gt;0,H779/G779*100,"-")</f>
        <v>99.90891512418462</v>
      </c>
      <c r="J779" s="109">
        <f>SUM(J780:J781)</f>
        <v>0</v>
      </c>
      <c r="K779" s="109">
        <f>SUM(K780:K781)</f>
        <v>1421000</v>
      </c>
      <c r="L779" s="110">
        <f>SUM(L780:L781)</f>
        <v>1415661.04</v>
      </c>
      <c r="M779" s="111">
        <f>IF(K779&gt;0,L779/K779*100,"-")</f>
        <v>99.62428149190711</v>
      </c>
      <c r="N779" s="566" t="s">
        <v>494</v>
      </c>
    </row>
    <row r="780" spans="1:14" ht="11.25">
      <c r="A780" s="514"/>
      <c r="B780" s="93" t="s">
        <v>26</v>
      </c>
      <c r="C780" s="331" t="s">
        <v>495</v>
      </c>
      <c r="D780" s="516"/>
      <c r="E780" s="516"/>
      <c r="F780" s="112" t="s">
        <v>20</v>
      </c>
      <c r="G780" s="113">
        <v>5860468</v>
      </c>
      <c r="H780" s="113">
        <f>ROUNDUP(4439468+L780,0)</f>
        <v>5855130</v>
      </c>
      <c r="I780" s="103">
        <f>IF(G780&gt;0,H780/G780*100,"-")</f>
        <v>99.90891512418462</v>
      </c>
      <c r="J780" s="113">
        <v>0</v>
      </c>
      <c r="K780" s="113">
        <v>1421000</v>
      </c>
      <c r="L780" s="161">
        <v>1415661.04</v>
      </c>
      <c r="M780" s="103">
        <f>IF(K780&gt;0,L780/K780*100,"-")</f>
        <v>99.62428149190711</v>
      </c>
      <c r="N780" s="566"/>
    </row>
    <row r="781" spans="1:14" ht="11.25">
      <c r="A781" s="514"/>
      <c r="B781" s="93"/>
      <c r="C781" s="331" t="s">
        <v>496</v>
      </c>
      <c r="D781" s="516"/>
      <c r="E781" s="516"/>
      <c r="F781" s="112" t="s">
        <v>25</v>
      </c>
      <c r="G781" s="114">
        <v>0</v>
      </c>
      <c r="H781" s="113">
        <v>0</v>
      </c>
      <c r="I781" s="103" t="str">
        <f>IF(G781&gt;0,H781/G781*100,"-")</f>
        <v>-</v>
      </c>
      <c r="J781" s="113">
        <v>0</v>
      </c>
      <c r="K781" s="190">
        <v>0</v>
      </c>
      <c r="L781" s="118">
        <v>0</v>
      </c>
      <c r="M781" s="103" t="str">
        <f>IF(K781&gt;0,L781/K781*100,"-")</f>
        <v>-</v>
      </c>
      <c r="N781" s="566"/>
    </row>
    <row r="782" spans="1:14" ht="11.25">
      <c r="A782" s="332"/>
      <c r="B782" s="93"/>
      <c r="C782" s="331"/>
      <c r="D782" s="107"/>
      <c r="E782" s="107"/>
      <c r="F782" s="115"/>
      <c r="G782" s="117"/>
      <c r="H782" s="116"/>
      <c r="I782" s="333"/>
      <c r="J782" s="116"/>
      <c r="K782" s="190"/>
      <c r="L782" s="118"/>
      <c r="M782" s="103"/>
      <c r="N782" s="566"/>
    </row>
    <row r="783" spans="1:14" ht="12.75">
      <c r="A783" s="334"/>
      <c r="B783" s="99"/>
      <c r="C783" s="435"/>
      <c r="D783" s="98"/>
      <c r="E783" s="98"/>
      <c r="F783" s="99"/>
      <c r="G783" s="131"/>
      <c r="H783" s="131"/>
      <c r="I783" s="99"/>
      <c r="J783" s="131"/>
      <c r="K783" s="134"/>
      <c r="L783" s="132"/>
      <c r="M783" s="436"/>
      <c r="N783" s="484"/>
    </row>
    <row r="784" spans="1:14" ht="11.25">
      <c r="A784" s="206"/>
      <c r="B784" s="439"/>
      <c r="C784" s="208"/>
      <c r="D784" s="206"/>
      <c r="E784" s="206"/>
      <c r="F784" s="207"/>
      <c r="G784" s="209"/>
      <c r="H784" s="209"/>
      <c r="I784" s="207"/>
      <c r="J784" s="209"/>
      <c r="K784" s="211"/>
      <c r="L784" s="212"/>
      <c r="M784" s="210"/>
      <c r="N784" s="506"/>
    </row>
    <row r="785" spans="1:14" ht="11.25">
      <c r="A785" s="67" t="s">
        <v>51</v>
      </c>
      <c r="B785" s="519" t="s">
        <v>497</v>
      </c>
      <c r="C785" s="520"/>
      <c r="D785" s="68"/>
      <c r="E785" s="68"/>
      <c r="F785" s="70"/>
      <c r="G785" s="71">
        <f>SUM(G786:G787)</f>
        <v>80743458</v>
      </c>
      <c r="H785" s="71">
        <f>SUM(H786:H787)</f>
        <v>17810211</v>
      </c>
      <c r="I785" s="72">
        <f>IF(G785&gt;0,H785/G785*100,"-")</f>
        <v>22.057775875786742</v>
      </c>
      <c r="J785" s="71">
        <f>SUM(J786:J787)</f>
        <v>8113349</v>
      </c>
      <c r="K785" s="71">
        <f>SUM(K786:K787)</f>
        <v>12854066</v>
      </c>
      <c r="L785" s="73">
        <f>SUM(L786:L787)</f>
        <v>12380230.63</v>
      </c>
      <c r="M785" s="72">
        <f>IF(K785&gt;0,L785/K785*100,"-")</f>
        <v>96.31373162390796</v>
      </c>
      <c r="N785" s="486"/>
    </row>
    <row r="786" spans="1:14" ht="11.25">
      <c r="A786" s="70"/>
      <c r="B786" s="79"/>
      <c r="C786" s="325"/>
      <c r="D786" s="68"/>
      <c r="E786" s="68"/>
      <c r="F786" s="75" t="s">
        <v>20</v>
      </c>
      <c r="G786" s="76">
        <f>G796+G812+G817+G823+G834+G850+G791+G802+G807+G828+G840+G845</f>
        <v>77193458</v>
      </c>
      <c r="H786" s="76">
        <f>H796+H812+H817+H823+H834+H850+H791+H802+H807+H828+H840+H845</f>
        <v>14260211</v>
      </c>
      <c r="I786" s="78">
        <f>IF(G786&gt;0,H786/G786*100,"-")</f>
        <v>18.47334135491119</v>
      </c>
      <c r="J786" s="76">
        <f aca="true" t="shared" si="35" ref="J786:L787">J796+J812+J817+J823+J834+J850+J791+J802+J807+J828+J840+J845</f>
        <v>5613349</v>
      </c>
      <c r="K786" s="76">
        <f t="shared" si="35"/>
        <v>9304066</v>
      </c>
      <c r="L786" s="77">
        <f t="shared" si="35"/>
        <v>8830230.63</v>
      </c>
      <c r="M786" s="78">
        <f>IF(K786&gt;0,L786/K786*100,"-")</f>
        <v>94.9072226056866</v>
      </c>
      <c r="N786" s="486"/>
    </row>
    <row r="787" spans="1:14" ht="11.25">
      <c r="A787" s="70"/>
      <c r="B787" s="79"/>
      <c r="C787" s="325"/>
      <c r="D787" s="68"/>
      <c r="E787" s="68"/>
      <c r="F787" s="75" t="s">
        <v>25</v>
      </c>
      <c r="G787" s="76">
        <f>G797+G813+G818+G824+G835+G851+G792+G803+G808+G829+G841+G846</f>
        <v>3550000</v>
      </c>
      <c r="H787" s="76">
        <f>H797+H813+H818+H824+H835+H851+H792+H803+H808+H829+H841+H846</f>
        <v>3550000</v>
      </c>
      <c r="I787" s="78">
        <f>IF(G787&gt;0,H787/G787*100,"-")</f>
        <v>100</v>
      </c>
      <c r="J787" s="76">
        <f t="shared" si="35"/>
        <v>2500000</v>
      </c>
      <c r="K787" s="76">
        <f t="shared" si="35"/>
        <v>3550000</v>
      </c>
      <c r="L787" s="77">
        <f t="shared" si="35"/>
        <v>3550000</v>
      </c>
      <c r="M787" s="78">
        <f>IF(K787&gt;0,L787/K787*100,"-")</f>
        <v>100</v>
      </c>
      <c r="N787" s="486"/>
    </row>
    <row r="788" spans="1:14" ht="11.25">
      <c r="A788" s="81"/>
      <c r="B788" s="82"/>
      <c r="C788" s="326"/>
      <c r="D788" s="84"/>
      <c r="E788" s="84"/>
      <c r="F788" s="81"/>
      <c r="G788" s="86"/>
      <c r="H788" s="86"/>
      <c r="I788" s="87"/>
      <c r="J788" s="86"/>
      <c r="K788" s="86"/>
      <c r="L788" s="88"/>
      <c r="M788" s="87"/>
      <c r="N788" s="487"/>
    </row>
    <row r="789" spans="1:14" ht="11.25">
      <c r="A789" s="328"/>
      <c r="B789" s="90"/>
      <c r="C789" s="91"/>
      <c r="D789" s="89"/>
      <c r="E789" s="89"/>
      <c r="F789" s="90"/>
      <c r="G789" s="102"/>
      <c r="H789" s="102"/>
      <c r="I789" s="106"/>
      <c r="J789" s="102"/>
      <c r="K789" s="104"/>
      <c r="L789" s="105"/>
      <c r="M789" s="106"/>
      <c r="N789" s="479"/>
    </row>
    <row r="790" spans="1:14" ht="11.25">
      <c r="A790" s="514" t="s">
        <v>4</v>
      </c>
      <c r="B790" s="93" t="s">
        <v>32</v>
      </c>
      <c r="C790" s="440" t="s">
        <v>498</v>
      </c>
      <c r="D790" s="516" t="s">
        <v>55</v>
      </c>
      <c r="E790" s="516" t="s">
        <v>499</v>
      </c>
      <c r="F790" s="108" t="s">
        <v>33</v>
      </c>
      <c r="G790" s="109">
        <f>SUM(G791:G792)</f>
        <v>4108253</v>
      </c>
      <c r="H790" s="109">
        <f>SUM(H791:H792)</f>
        <v>8375</v>
      </c>
      <c r="I790" s="111">
        <f>IF(G790&gt;0,H790/G790*100,"-")</f>
        <v>0.20385794156299528</v>
      </c>
      <c r="J790" s="109">
        <f>SUM(J791:J792)</f>
        <v>0</v>
      </c>
      <c r="K790" s="109">
        <f>SUM(K791:K792)</f>
        <v>9253</v>
      </c>
      <c r="L790" s="110">
        <f>SUM(L791:L792)</f>
        <v>8374.77</v>
      </c>
      <c r="M790" s="111">
        <f>IF(K790&gt;0,L790/K790*100,"-")</f>
        <v>90.50869988111964</v>
      </c>
      <c r="N790" s="570" t="s">
        <v>500</v>
      </c>
    </row>
    <row r="791" spans="1:14" ht="11.25">
      <c r="A791" s="514"/>
      <c r="B791" s="93"/>
      <c r="C791" s="441" t="s">
        <v>501</v>
      </c>
      <c r="D791" s="516"/>
      <c r="E791" s="516"/>
      <c r="F791" s="112" t="s">
        <v>20</v>
      </c>
      <c r="G791" s="113">
        <v>4108253</v>
      </c>
      <c r="H791" s="190">
        <v>8375</v>
      </c>
      <c r="I791" s="191">
        <f>IF(G791&gt;0,H791/G791*100,"-")</f>
        <v>0.20385794156299528</v>
      </c>
      <c r="J791" s="442">
        <v>0</v>
      </c>
      <c r="K791" s="442">
        <v>9253</v>
      </c>
      <c r="L791" s="443">
        <v>8374.77</v>
      </c>
      <c r="M791" s="103">
        <f>IF(K791&gt;0,L791/K791*100,"-")</f>
        <v>90.50869988111964</v>
      </c>
      <c r="N791" s="570"/>
    </row>
    <row r="792" spans="1:14" ht="11.25">
      <c r="A792" s="514"/>
      <c r="B792" s="93" t="s">
        <v>26</v>
      </c>
      <c r="C792" s="441" t="s">
        <v>502</v>
      </c>
      <c r="D792" s="516"/>
      <c r="E792" s="516"/>
      <c r="F792" s="112" t="s">
        <v>25</v>
      </c>
      <c r="G792" s="114">
        <v>0</v>
      </c>
      <c r="H792" s="113">
        <v>0</v>
      </c>
      <c r="I792" s="103" t="str">
        <f>IF(G792&gt;0,H792/G792*100,"-")</f>
        <v>-</v>
      </c>
      <c r="J792" s="113">
        <v>0</v>
      </c>
      <c r="K792" s="190">
        <v>0</v>
      </c>
      <c r="L792" s="118">
        <v>0</v>
      </c>
      <c r="M792" s="103" t="str">
        <f>IF(K792&gt;0,L792/K792*100,"-")</f>
        <v>-</v>
      </c>
      <c r="N792" s="570"/>
    </row>
    <row r="793" spans="1:14" ht="11.25">
      <c r="A793" s="334"/>
      <c r="B793" s="99"/>
      <c r="C793" s="100"/>
      <c r="D793" s="129"/>
      <c r="E793" s="129"/>
      <c r="F793" s="130"/>
      <c r="G793" s="134"/>
      <c r="H793" s="134"/>
      <c r="I793" s="133"/>
      <c r="J793" s="134"/>
      <c r="K793" s="237"/>
      <c r="L793" s="135"/>
      <c r="M793" s="133"/>
      <c r="N793" s="508"/>
    </row>
    <row r="794" spans="1:14" ht="11.25">
      <c r="A794" s="328"/>
      <c r="B794" s="90"/>
      <c r="C794" s="91"/>
      <c r="D794" s="89"/>
      <c r="E794" s="89"/>
      <c r="F794" s="90"/>
      <c r="G794" s="102"/>
      <c r="H794" s="102"/>
      <c r="I794" s="106"/>
      <c r="J794" s="102"/>
      <c r="K794" s="104"/>
      <c r="L794" s="105"/>
      <c r="M794" s="106"/>
      <c r="N794" s="479"/>
    </row>
    <row r="795" spans="1:14" ht="11.25">
      <c r="A795" s="514" t="s">
        <v>39</v>
      </c>
      <c r="B795" s="93" t="s">
        <v>32</v>
      </c>
      <c r="C795" s="440" t="s">
        <v>503</v>
      </c>
      <c r="D795" s="516" t="s">
        <v>61</v>
      </c>
      <c r="E795" s="516" t="s">
        <v>499</v>
      </c>
      <c r="F795" s="108" t="s">
        <v>33</v>
      </c>
      <c r="G795" s="109">
        <f>SUM(G796:G797)</f>
        <v>1789493</v>
      </c>
      <c r="H795" s="109">
        <f>SUM(H796:H797)</f>
        <v>1750714</v>
      </c>
      <c r="I795" s="111">
        <f>IF(G795&gt;0,H795/G795*100,"-")</f>
        <v>97.83296162656127</v>
      </c>
      <c r="J795" s="109">
        <f>SUM(J796:J797)</f>
        <v>3177400</v>
      </c>
      <c r="K795" s="109">
        <f>SUM(K796:K797)</f>
        <v>1718721</v>
      </c>
      <c r="L795" s="110">
        <f>SUM(L796:L797)</f>
        <v>1679941.6</v>
      </c>
      <c r="M795" s="111">
        <f>IF(K795&gt;0,L795/K795*100,"-")</f>
        <v>97.74370593016552</v>
      </c>
      <c r="N795" s="570" t="s">
        <v>504</v>
      </c>
    </row>
    <row r="796" spans="1:14" ht="11.25">
      <c r="A796" s="514"/>
      <c r="B796" s="93"/>
      <c r="C796" s="441" t="s">
        <v>505</v>
      </c>
      <c r="D796" s="516"/>
      <c r="E796" s="516"/>
      <c r="F796" s="112" t="s">
        <v>20</v>
      </c>
      <c r="G796" s="113">
        <v>1789493</v>
      </c>
      <c r="H796" s="113">
        <v>1750714</v>
      </c>
      <c r="I796" s="103">
        <f>IF(G796&gt;0,H796/G796*100,"-")</f>
        <v>97.83296162656127</v>
      </c>
      <c r="J796" s="444">
        <v>3177400</v>
      </c>
      <c r="K796" s="444">
        <v>1718721</v>
      </c>
      <c r="L796" s="445">
        <v>1679941.6</v>
      </c>
      <c r="M796" s="103">
        <f>IF(K796&gt;0,L796/K796*100,"-")</f>
        <v>97.74370593016552</v>
      </c>
      <c r="N796" s="570"/>
    </row>
    <row r="797" spans="1:14" ht="11.25">
      <c r="A797" s="514"/>
      <c r="B797" s="93" t="s">
        <v>26</v>
      </c>
      <c r="C797" s="441" t="s">
        <v>506</v>
      </c>
      <c r="D797" s="516"/>
      <c r="E797" s="516"/>
      <c r="F797" s="112" t="s">
        <v>25</v>
      </c>
      <c r="G797" s="114">
        <v>0</v>
      </c>
      <c r="H797" s="113">
        <v>0</v>
      </c>
      <c r="I797" s="103" t="str">
        <f>IF(G797&gt;0,H797/G797*100,"-")</f>
        <v>-</v>
      </c>
      <c r="J797" s="113">
        <v>0</v>
      </c>
      <c r="K797" s="190">
        <v>0</v>
      </c>
      <c r="L797" s="118">
        <v>0</v>
      </c>
      <c r="M797" s="103" t="str">
        <f>IF(K797&gt;0,L797/K797*100,"-")</f>
        <v>-</v>
      </c>
      <c r="N797" s="570"/>
    </row>
    <row r="798" spans="1:14" ht="11.25">
      <c r="A798" s="332"/>
      <c r="B798" s="93"/>
      <c r="C798" s="95" t="s">
        <v>507</v>
      </c>
      <c r="D798" s="107"/>
      <c r="E798" s="107"/>
      <c r="F798" s="115"/>
      <c r="G798" s="113"/>
      <c r="H798" s="113"/>
      <c r="I798" s="103"/>
      <c r="J798" s="113"/>
      <c r="K798" s="190"/>
      <c r="L798" s="118"/>
      <c r="M798" s="103"/>
      <c r="N798" s="507"/>
    </row>
    <row r="799" spans="1:14" ht="11.25">
      <c r="A799" s="334"/>
      <c r="B799" s="99"/>
      <c r="C799" s="100"/>
      <c r="D799" s="129"/>
      <c r="E799" s="129"/>
      <c r="F799" s="130"/>
      <c r="G799" s="134"/>
      <c r="H799" s="134"/>
      <c r="I799" s="133"/>
      <c r="J799" s="134"/>
      <c r="K799" s="237"/>
      <c r="L799" s="135"/>
      <c r="M799" s="133"/>
      <c r="N799" s="508"/>
    </row>
    <row r="800" spans="1:14" ht="11.25">
      <c r="A800" s="328"/>
      <c r="B800" s="90"/>
      <c r="C800" s="91"/>
      <c r="D800" s="89"/>
      <c r="E800" s="89"/>
      <c r="F800" s="90"/>
      <c r="G800" s="104"/>
      <c r="H800" s="104"/>
      <c r="I800" s="106"/>
      <c r="J800" s="104"/>
      <c r="K800" s="446"/>
      <c r="L800" s="105"/>
      <c r="M800" s="106"/>
      <c r="N800" s="509"/>
    </row>
    <row r="801" spans="1:14" ht="11.25">
      <c r="A801" s="514" t="s">
        <v>41</v>
      </c>
      <c r="B801" s="93" t="s">
        <v>32</v>
      </c>
      <c r="C801" s="440" t="s">
        <v>508</v>
      </c>
      <c r="D801" s="516" t="s">
        <v>509</v>
      </c>
      <c r="E801" s="516" t="s">
        <v>510</v>
      </c>
      <c r="F801" s="175" t="s">
        <v>33</v>
      </c>
      <c r="G801" s="109">
        <f>G802</f>
        <v>7694857</v>
      </c>
      <c r="H801" s="109">
        <f>H802</f>
        <v>194857</v>
      </c>
      <c r="I801" s="111">
        <f>IF(G801&gt;0,H801/G801*100,"-")</f>
        <v>2.5323017698704473</v>
      </c>
      <c r="J801" s="447">
        <v>300000</v>
      </c>
      <c r="K801" s="109">
        <f>K802</f>
        <v>154027</v>
      </c>
      <c r="L801" s="448">
        <f>L802</f>
        <v>154027</v>
      </c>
      <c r="M801" s="111">
        <f>IF(K801&gt;0,L801/K801*100,"-")</f>
        <v>100</v>
      </c>
      <c r="N801" s="570" t="s">
        <v>511</v>
      </c>
    </row>
    <row r="802" spans="1:14" ht="11.25">
      <c r="A802" s="514"/>
      <c r="B802" s="93" t="s">
        <v>26</v>
      </c>
      <c r="C802" s="331" t="s">
        <v>502</v>
      </c>
      <c r="D802" s="516"/>
      <c r="E802" s="516"/>
      <c r="F802" s="115" t="s">
        <v>20</v>
      </c>
      <c r="G802" s="444">
        <v>7694857</v>
      </c>
      <c r="H802" s="444">
        <v>194857</v>
      </c>
      <c r="I802" s="103">
        <f>IF(G802&gt;0,H802/G802*100,"-")</f>
        <v>2.5323017698704473</v>
      </c>
      <c r="J802" s="444">
        <v>300000</v>
      </c>
      <c r="K802" s="449">
        <v>154027</v>
      </c>
      <c r="L802" s="450">
        <v>154027</v>
      </c>
      <c r="M802" s="103">
        <f>IF(K802&gt;0,L802/K802*100,"-")</f>
        <v>100</v>
      </c>
      <c r="N802" s="570"/>
    </row>
    <row r="803" spans="1:14" ht="11.25">
      <c r="A803" s="514"/>
      <c r="B803" s="93"/>
      <c r="C803" s="95"/>
      <c r="D803" s="516"/>
      <c r="E803" s="516"/>
      <c r="F803" s="115" t="s">
        <v>25</v>
      </c>
      <c r="G803" s="114">
        <v>0</v>
      </c>
      <c r="H803" s="113">
        <v>0</v>
      </c>
      <c r="I803" s="103" t="str">
        <f>IF(G803&gt;0,H803/G803*100,"-")</f>
        <v>-</v>
      </c>
      <c r="J803" s="113">
        <v>0</v>
      </c>
      <c r="K803" s="190">
        <v>0</v>
      </c>
      <c r="L803" s="118">
        <v>0</v>
      </c>
      <c r="M803" s="103" t="str">
        <f>IF(K803&gt;0,L803/K803*100,"-")</f>
        <v>-</v>
      </c>
      <c r="N803" s="570"/>
    </row>
    <row r="804" spans="1:14" ht="11.25">
      <c r="A804" s="334"/>
      <c r="B804" s="99"/>
      <c r="C804" s="100"/>
      <c r="D804" s="98"/>
      <c r="E804" s="98"/>
      <c r="F804" s="99"/>
      <c r="G804" s="134"/>
      <c r="H804" s="134"/>
      <c r="I804" s="133"/>
      <c r="J804" s="134"/>
      <c r="K804" s="446"/>
      <c r="L804" s="132"/>
      <c r="M804" s="133"/>
      <c r="N804" s="508"/>
    </row>
    <row r="805" spans="1:14" ht="11.25">
      <c r="A805" s="328"/>
      <c r="B805" s="90"/>
      <c r="C805" s="91"/>
      <c r="D805" s="89"/>
      <c r="E805" s="89"/>
      <c r="F805" s="90"/>
      <c r="G805" s="104"/>
      <c r="H805" s="104"/>
      <c r="I805" s="106"/>
      <c r="J805" s="104"/>
      <c r="K805" s="104"/>
      <c r="L805" s="411"/>
      <c r="M805" s="106"/>
      <c r="N805" s="509"/>
    </row>
    <row r="806" spans="1:14" ht="11.25">
      <c r="A806" s="514" t="s">
        <v>42</v>
      </c>
      <c r="B806" s="93" t="s">
        <v>32</v>
      </c>
      <c r="C806" s="440" t="s">
        <v>512</v>
      </c>
      <c r="D806" s="516" t="s">
        <v>513</v>
      </c>
      <c r="E806" s="516" t="s">
        <v>510</v>
      </c>
      <c r="F806" s="175" t="s">
        <v>33</v>
      </c>
      <c r="G806" s="109">
        <f>G807</f>
        <v>10447970</v>
      </c>
      <c r="H806" s="109">
        <f>H807</f>
        <v>47970</v>
      </c>
      <c r="I806" s="111">
        <f>IF(G806&gt;0,H806/G806*100,"-")</f>
        <v>0.45913225248541106</v>
      </c>
      <c r="J806" s="109">
        <f>J807</f>
        <v>0</v>
      </c>
      <c r="K806" s="109">
        <f>K807</f>
        <v>47970</v>
      </c>
      <c r="L806" s="110">
        <f>L807</f>
        <v>47970</v>
      </c>
      <c r="M806" s="111">
        <f>IF(K806&gt;0,L806/K806*100,"-")</f>
        <v>100</v>
      </c>
      <c r="N806" s="570" t="s">
        <v>514</v>
      </c>
    </row>
    <row r="807" spans="1:14" ht="11.25">
      <c r="A807" s="514"/>
      <c r="B807" s="93" t="s">
        <v>26</v>
      </c>
      <c r="C807" s="331" t="s">
        <v>502</v>
      </c>
      <c r="D807" s="516"/>
      <c r="E807" s="516"/>
      <c r="F807" s="115" t="s">
        <v>20</v>
      </c>
      <c r="G807" s="113">
        <v>10447970</v>
      </c>
      <c r="H807" s="113">
        <v>47970</v>
      </c>
      <c r="I807" s="103">
        <f>IF(G807&gt;0,H807/G807*100,"-")</f>
        <v>0.45913225248541106</v>
      </c>
      <c r="J807" s="444">
        <v>0</v>
      </c>
      <c r="K807" s="444">
        <v>47970</v>
      </c>
      <c r="L807" s="445">
        <v>47970</v>
      </c>
      <c r="M807" s="103">
        <f>IF(K807&gt;0,L807/K807*100,"-")</f>
        <v>100</v>
      </c>
      <c r="N807" s="570"/>
    </row>
    <row r="808" spans="1:14" ht="11.25">
      <c r="A808" s="514"/>
      <c r="B808" s="93"/>
      <c r="C808" s="331"/>
      <c r="D808" s="516"/>
      <c r="E808" s="516"/>
      <c r="F808" s="115" t="s">
        <v>25</v>
      </c>
      <c r="G808" s="114">
        <v>0</v>
      </c>
      <c r="H808" s="113">
        <v>0</v>
      </c>
      <c r="I808" s="103" t="str">
        <f>IF(G808&gt;0,H808/G808*100,"-")</f>
        <v>-</v>
      </c>
      <c r="J808" s="113">
        <v>0</v>
      </c>
      <c r="K808" s="190">
        <v>0</v>
      </c>
      <c r="L808" s="118">
        <v>0</v>
      </c>
      <c r="M808" s="103" t="str">
        <f>IF(K808&gt;0,L808/K808*100,"-")</f>
        <v>-</v>
      </c>
      <c r="N808" s="570"/>
    </row>
    <row r="809" spans="1:14" ht="11.25">
      <c r="A809" s="334"/>
      <c r="B809" s="99"/>
      <c r="C809" s="100"/>
      <c r="D809" s="98"/>
      <c r="E809" s="98"/>
      <c r="F809" s="99"/>
      <c r="G809" s="134"/>
      <c r="H809" s="134"/>
      <c r="I809" s="103"/>
      <c r="J809" s="134"/>
      <c r="K809" s="134"/>
      <c r="L809" s="417"/>
      <c r="M809" s="103"/>
      <c r="N809" s="508"/>
    </row>
    <row r="810" spans="1:14" ht="11.25">
      <c r="A810" s="328"/>
      <c r="B810" s="90"/>
      <c r="C810" s="91"/>
      <c r="D810" s="89"/>
      <c r="E810" s="89"/>
      <c r="F810" s="90"/>
      <c r="G810" s="104"/>
      <c r="H810" s="104"/>
      <c r="I810" s="106"/>
      <c r="J810" s="104"/>
      <c r="K810" s="104"/>
      <c r="L810" s="411"/>
      <c r="M810" s="106"/>
      <c r="N810" s="509"/>
    </row>
    <row r="811" spans="1:14" ht="11.25">
      <c r="A811" s="514" t="s">
        <v>43</v>
      </c>
      <c r="B811" s="93" t="s">
        <v>32</v>
      </c>
      <c r="C811" s="440" t="s">
        <v>515</v>
      </c>
      <c r="D811" s="516" t="s">
        <v>516</v>
      </c>
      <c r="E811" s="516" t="s">
        <v>510</v>
      </c>
      <c r="F811" s="175" t="s">
        <v>33</v>
      </c>
      <c r="G811" s="109">
        <f>G812</f>
        <v>6482000</v>
      </c>
      <c r="H811" s="109">
        <f>H812</f>
        <v>0</v>
      </c>
      <c r="I811" s="111">
        <f>IF(G811&gt;0,H811/G811*100,"-")</f>
        <v>0</v>
      </c>
      <c r="J811" s="109">
        <f>J812</f>
        <v>0</v>
      </c>
      <c r="K811" s="109">
        <f>K812</f>
        <v>2000</v>
      </c>
      <c r="L811" s="110">
        <f>L812</f>
        <v>0</v>
      </c>
      <c r="M811" s="111">
        <f>IF(K811&gt;0,L811/K811*100,"-")</f>
        <v>0</v>
      </c>
      <c r="N811" s="570" t="s">
        <v>517</v>
      </c>
    </row>
    <row r="812" spans="1:14" ht="11.25">
      <c r="A812" s="514"/>
      <c r="B812" s="93" t="s">
        <v>26</v>
      </c>
      <c r="C812" s="331" t="s">
        <v>502</v>
      </c>
      <c r="D812" s="516"/>
      <c r="E812" s="516"/>
      <c r="F812" s="115" t="s">
        <v>20</v>
      </c>
      <c r="G812" s="113">
        <v>6482000</v>
      </c>
      <c r="H812" s="113">
        <v>0</v>
      </c>
      <c r="I812" s="103">
        <f>IF(G812&gt;0,H812/G812*100,"-")</f>
        <v>0</v>
      </c>
      <c r="J812" s="444">
        <v>0</v>
      </c>
      <c r="K812" s="444">
        <v>2000</v>
      </c>
      <c r="L812" s="445">
        <v>0</v>
      </c>
      <c r="M812" s="103">
        <f>IF(K812&gt;0,L812/K812*100,"-")</f>
        <v>0</v>
      </c>
      <c r="N812" s="570"/>
    </row>
    <row r="813" spans="1:14" ht="11.25">
      <c r="A813" s="514"/>
      <c r="B813" s="93"/>
      <c r="C813" s="331"/>
      <c r="D813" s="516"/>
      <c r="E813" s="516"/>
      <c r="F813" s="115" t="s">
        <v>25</v>
      </c>
      <c r="G813" s="114">
        <v>0</v>
      </c>
      <c r="H813" s="113">
        <v>0</v>
      </c>
      <c r="I813" s="103" t="str">
        <f>IF(G813&gt;0,H813/G813*100,"-")</f>
        <v>-</v>
      </c>
      <c r="J813" s="113">
        <v>0</v>
      </c>
      <c r="K813" s="190">
        <v>0</v>
      </c>
      <c r="L813" s="118">
        <v>0</v>
      </c>
      <c r="M813" s="103" t="str">
        <f>IF(K813&gt;0,L813/K813*100,"-")</f>
        <v>-</v>
      </c>
      <c r="N813" s="570"/>
    </row>
    <row r="814" spans="1:14" ht="11.25">
      <c r="A814" s="334"/>
      <c r="B814" s="99"/>
      <c r="C814" s="100"/>
      <c r="D814" s="98"/>
      <c r="E814" s="98"/>
      <c r="F814" s="99"/>
      <c r="G814" s="134"/>
      <c r="H814" s="134"/>
      <c r="I814" s="103"/>
      <c r="J814" s="134"/>
      <c r="K814" s="134"/>
      <c r="L814" s="417"/>
      <c r="M814" s="103"/>
      <c r="N814" s="508"/>
    </row>
    <row r="815" spans="1:14" ht="11.25">
      <c r="A815" s="328"/>
      <c r="B815" s="90"/>
      <c r="C815" s="91"/>
      <c r="D815" s="89"/>
      <c r="E815" s="89"/>
      <c r="F815" s="90"/>
      <c r="G815" s="104"/>
      <c r="H815" s="104"/>
      <c r="I815" s="106"/>
      <c r="J815" s="104"/>
      <c r="K815" s="446"/>
      <c r="L815" s="411"/>
      <c r="M815" s="106"/>
      <c r="N815" s="509"/>
    </row>
    <row r="816" spans="1:14" ht="11.25">
      <c r="A816" s="514" t="s">
        <v>45</v>
      </c>
      <c r="B816" s="93" t="s">
        <v>32</v>
      </c>
      <c r="C816" s="95" t="s">
        <v>518</v>
      </c>
      <c r="D816" s="516" t="s">
        <v>519</v>
      </c>
      <c r="E816" s="516" t="s">
        <v>510</v>
      </c>
      <c r="F816" s="175" t="s">
        <v>33</v>
      </c>
      <c r="G816" s="109">
        <f>G817+G818</f>
        <v>3460427</v>
      </c>
      <c r="H816" s="109">
        <f>H817+H818</f>
        <v>110427</v>
      </c>
      <c r="I816" s="111">
        <f>IF(G816&gt;0,H816/G816*100,"-")</f>
        <v>3.1911379722791433</v>
      </c>
      <c r="J816" s="109">
        <f>J817+J818</f>
        <v>750000</v>
      </c>
      <c r="K816" s="447">
        <f>K817+K818</f>
        <v>110427</v>
      </c>
      <c r="L816" s="110">
        <f>L818+L817</f>
        <v>110427</v>
      </c>
      <c r="M816" s="111">
        <f>IF(K816&gt;0,L816/K816*100,"-")</f>
        <v>100</v>
      </c>
      <c r="N816" s="570" t="s">
        <v>520</v>
      </c>
    </row>
    <row r="817" spans="1:14" ht="11.25">
      <c r="A817" s="514"/>
      <c r="B817" s="93"/>
      <c r="C817" s="441" t="s">
        <v>364</v>
      </c>
      <c r="D817" s="516"/>
      <c r="E817" s="516"/>
      <c r="F817" s="115" t="s">
        <v>20</v>
      </c>
      <c r="G817" s="444">
        <v>3460427</v>
      </c>
      <c r="H817" s="444">
        <v>110427</v>
      </c>
      <c r="I817" s="103">
        <f>IF(G817&gt;0,H817/G817*100,"-")</f>
        <v>3.1911379722791433</v>
      </c>
      <c r="J817" s="444">
        <v>750000</v>
      </c>
      <c r="K817" s="449">
        <v>110427</v>
      </c>
      <c r="L817" s="445">
        <v>110427</v>
      </c>
      <c r="M817" s="103">
        <f>IF(K817&gt;0,L817/K817*100,"-")</f>
        <v>100</v>
      </c>
      <c r="N817" s="570"/>
    </row>
    <row r="818" spans="1:14" ht="11.25">
      <c r="A818" s="514"/>
      <c r="B818" s="93" t="s">
        <v>26</v>
      </c>
      <c r="C818" s="441" t="s">
        <v>521</v>
      </c>
      <c r="D818" s="516"/>
      <c r="E818" s="516"/>
      <c r="F818" s="115" t="s">
        <v>25</v>
      </c>
      <c r="G818" s="114">
        <v>0</v>
      </c>
      <c r="H818" s="113">
        <v>0</v>
      </c>
      <c r="I818" s="103" t="str">
        <f>IF(G818&gt;0,H818/G818*100,"-")</f>
        <v>-</v>
      </c>
      <c r="J818" s="113">
        <v>0</v>
      </c>
      <c r="K818" s="190">
        <v>0</v>
      </c>
      <c r="L818" s="118">
        <v>0</v>
      </c>
      <c r="M818" s="103" t="str">
        <f>IF(K818&gt;0,L818/K818*100,"-")</f>
        <v>-</v>
      </c>
      <c r="N818" s="570"/>
    </row>
    <row r="819" spans="1:14" ht="11.25">
      <c r="A819" s="332"/>
      <c r="B819" s="93"/>
      <c r="C819" s="95" t="s">
        <v>484</v>
      </c>
      <c r="D819" s="107"/>
      <c r="E819" s="107"/>
      <c r="F819" s="115"/>
      <c r="G819" s="114"/>
      <c r="H819" s="113"/>
      <c r="I819" s="103"/>
      <c r="J819" s="113"/>
      <c r="K819" s="451"/>
      <c r="L819" s="118"/>
      <c r="M819" s="103"/>
      <c r="N819" s="570"/>
    </row>
    <row r="820" spans="1:14" ht="11.25">
      <c r="A820" s="334"/>
      <c r="B820" s="99"/>
      <c r="C820" s="100"/>
      <c r="D820" s="98"/>
      <c r="E820" s="98"/>
      <c r="F820" s="99"/>
      <c r="G820" s="134"/>
      <c r="H820" s="134"/>
      <c r="I820" s="103"/>
      <c r="J820" s="134"/>
      <c r="K820" s="446"/>
      <c r="L820" s="417"/>
      <c r="M820" s="103"/>
      <c r="N820" s="508"/>
    </row>
    <row r="821" spans="1:14" ht="11.25">
      <c r="A821" s="328"/>
      <c r="B821" s="90"/>
      <c r="C821" s="91"/>
      <c r="D821" s="89"/>
      <c r="E821" s="89"/>
      <c r="F821" s="90"/>
      <c r="G821" s="104"/>
      <c r="H821" s="446"/>
      <c r="I821" s="106"/>
      <c r="J821" s="446"/>
      <c r="K821" s="104"/>
      <c r="L821" s="452"/>
      <c r="M821" s="106"/>
      <c r="N821" s="509"/>
    </row>
    <row r="822" spans="1:14" ht="11.25">
      <c r="A822" s="514" t="s">
        <v>46</v>
      </c>
      <c r="B822" s="93" t="s">
        <v>32</v>
      </c>
      <c r="C822" s="440" t="s">
        <v>522</v>
      </c>
      <c r="D822" s="516" t="s">
        <v>247</v>
      </c>
      <c r="E822" s="516" t="s">
        <v>523</v>
      </c>
      <c r="F822" s="175" t="s">
        <v>33</v>
      </c>
      <c r="G822" s="109">
        <f>G823</f>
        <v>17655293</v>
      </c>
      <c r="H822" s="447">
        <f>H823</f>
        <v>355293</v>
      </c>
      <c r="I822" s="111">
        <f>IF(G822&gt;0,H822/G822*100,"-")</f>
        <v>2.012388013045153</v>
      </c>
      <c r="J822" s="447">
        <f>J823</f>
        <v>459039</v>
      </c>
      <c r="K822" s="109">
        <f>K823</f>
        <v>164416</v>
      </c>
      <c r="L822" s="453">
        <f>L823</f>
        <v>164415.58</v>
      </c>
      <c r="M822" s="111">
        <f>IF(K822&gt;0,L822/K822*100,"-")</f>
        <v>99.9997445504087</v>
      </c>
      <c r="N822" s="570" t="s">
        <v>524</v>
      </c>
    </row>
    <row r="823" spans="1:14" ht="11.25">
      <c r="A823" s="514"/>
      <c r="B823" s="93" t="s">
        <v>26</v>
      </c>
      <c r="C823" s="331" t="s">
        <v>525</v>
      </c>
      <c r="D823" s="516"/>
      <c r="E823" s="516"/>
      <c r="F823" s="115" t="s">
        <v>20</v>
      </c>
      <c r="G823" s="444">
        <v>17655293</v>
      </c>
      <c r="H823" s="449">
        <v>355293</v>
      </c>
      <c r="I823" s="103">
        <f>IF(G823&gt;0,H823/G823*100,"-")</f>
        <v>2.012388013045153</v>
      </c>
      <c r="J823" s="449">
        <v>459039</v>
      </c>
      <c r="K823" s="444">
        <v>164416</v>
      </c>
      <c r="L823" s="454">
        <v>164415.58</v>
      </c>
      <c r="M823" s="103">
        <f>IF(K823&gt;0,L823/K823*100,"-")</f>
        <v>99.9997445504087</v>
      </c>
      <c r="N823" s="570"/>
    </row>
    <row r="824" spans="1:14" ht="11.25">
      <c r="A824" s="514"/>
      <c r="B824" s="93"/>
      <c r="C824" s="95" t="s">
        <v>526</v>
      </c>
      <c r="D824" s="516"/>
      <c r="E824" s="516"/>
      <c r="F824" s="115" t="s">
        <v>25</v>
      </c>
      <c r="G824" s="114">
        <v>0</v>
      </c>
      <c r="H824" s="113">
        <v>0</v>
      </c>
      <c r="I824" s="103" t="str">
        <f>IF(G824&gt;0,H824/G824*100,"-")</f>
        <v>-</v>
      </c>
      <c r="J824" s="113">
        <v>0</v>
      </c>
      <c r="K824" s="190">
        <v>0</v>
      </c>
      <c r="L824" s="118">
        <v>0</v>
      </c>
      <c r="M824" s="103" t="str">
        <f>IF(K824&gt;0,L824/K824*100,"-")</f>
        <v>-</v>
      </c>
      <c r="N824" s="570"/>
    </row>
    <row r="825" spans="1:14" ht="11.25">
      <c r="A825" s="334"/>
      <c r="B825" s="99"/>
      <c r="C825" s="100"/>
      <c r="D825" s="98"/>
      <c r="E825" s="98"/>
      <c r="F825" s="99"/>
      <c r="G825" s="134"/>
      <c r="H825" s="134"/>
      <c r="I825" s="133"/>
      <c r="J825" s="134"/>
      <c r="K825" s="134"/>
      <c r="L825" s="417"/>
      <c r="M825" s="133"/>
      <c r="N825" s="508"/>
    </row>
    <row r="826" spans="1:14" ht="11.25">
      <c r="A826" s="328"/>
      <c r="B826" s="90"/>
      <c r="C826" s="91"/>
      <c r="D826" s="89"/>
      <c r="E826" s="89"/>
      <c r="F826" s="90"/>
      <c r="G826" s="104"/>
      <c r="H826" s="446"/>
      <c r="I826" s="103"/>
      <c r="J826" s="446"/>
      <c r="K826" s="104"/>
      <c r="L826" s="452"/>
      <c r="M826" s="103"/>
      <c r="N826" s="509"/>
    </row>
    <row r="827" spans="1:14" ht="11.25">
      <c r="A827" s="514" t="s">
        <v>47</v>
      </c>
      <c r="B827" s="93" t="s">
        <v>32</v>
      </c>
      <c r="C827" s="440" t="s">
        <v>527</v>
      </c>
      <c r="D827" s="516" t="s">
        <v>307</v>
      </c>
      <c r="E827" s="516" t="s">
        <v>528</v>
      </c>
      <c r="F827" s="175" t="s">
        <v>33</v>
      </c>
      <c r="G827" s="109">
        <f>G828</f>
        <v>4409322</v>
      </c>
      <c r="H827" s="447">
        <f>H828</f>
        <v>4409062</v>
      </c>
      <c r="I827" s="111">
        <f>IF(G827&gt;0,H827/G827*100,"-")</f>
        <v>99.9941034018382</v>
      </c>
      <c r="J827" s="455">
        <f>J828</f>
        <v>70327</v>
      </c>
      <c r="K827" s="456">
        <f>K828</f>
        <v>2522400</v>
      </c>
      <c r="L827" s="457">
        <f>L828</f>
        <v>2522140.19</v>
      </c>
      <c r="M827" s="111">
        <f>IF(K827&gt;0,L827/K827*100,"-")</f>
        <v>99.98969988899461</v>
      </c>
      <c r="N827" s="570" t="s">
        <v>529</v>
      </c>
    </row>
    <row r="828" spans="1:14" ht="11.25">
      <c r="A828" s="514"/>
      <c r="B828" s="93" t="s">
        <v>26</v>
      </c>
      <c r="C828" s="441" t="s">
        <v>530</v>
      </c>
      <c r="D828" s="516"/>
      <c r="E828" s="516"/>
      <c r="F828" s="115" t="s">
        <v>20</v>
      </c>
      <c r="G828" s="444">
        <v>4409322</v>
      </c>
      <c r="H828" s="449">
        <v>4409062</v>
      </c>
      <c r="I828" s="103">
        <f>IF(G828&gt;0,H828/G828*100,"-")</f>
        <v>99.9941034018382</v>
      </c>
      <c r="J828" s="458">
        <v>70327</v>
      </c>
      <c r="K828" s="444">
        <v>2522400</v>
      </c>
      <c r="L828" s="454">
        <v>2522140.19</v>
      </c>
      <c r="M828" s="103">
        <f>IF(K828&gt;0,L828/K828*100,"-")</f>
        <v>99.98969988899461</v>
      </c>
      <c r="N828" s="570"/>
    </row>
    <row r="829" spans="1:14" ht="11.25">
      <c r="A829" s="514"/>
      <c r="B829" s="93"/>
      <c r="C829" s="441"/>
      <c r="D829" s="516"/>
      <c r="E829" s="516"/>
      <c r="F829" s="115" t="s">
        <v>25</v>
      </c>
      <c r="G829" s="114">
        <v>0</v>
      </c>
      <c r="H829" s="113">
        <v>0</v>
      </c>
      <c r="I829" s="103" t="str">
        <f>IF(G829&gt;0,H829/G829*100,"-")</f>
        <v>-</v>
      </c>
      <c r="J829" s="113">
        <v>0</v>
      </c>
      <c r="K829" s="190">
        <v>0</v>
      </c>
      <c r="L829" s="118">
        <v>0</v>
      </c>
      <c r="M829" s="103" t="str">
        <f>IF(K829&gt;0,L829/K829*100,"-")</f>
        <v>-</v>
      </c>
      <c r="N829" s="570"/>
    </row>
    <row r="830" spans="1:14" ht="11.25">
      <c r="A830" s="332"/>
      <c r="B830" s="93"/>
      <c r="C830" s="441"/>
      <c r="D830" s="107"/>
      <c r="E830" s="107"/>
      <c r="F830" s="115"/>
      <c r="G830" s="114"/>
      <c r="H830" s="113"/>
      <c r="I830" s="103"/>
      <c r="J830" s="113"/>
      <c r="K830" s="190"/>
      <c r="L830" s="118"/>
      <c r="M830" s="103"/>
      <c r="N830" s="570"/>
    </row>
    <row r="831" spans="1:14" ht="12.75">
      <c r="A831" s="334"/>
      <c r="B831" s="99"/>
      <c r="C831" s="100"/>
      <c r="D831" s="98"/>
      <c r="E831" s="98"/>
      <c r="F831" s="99"/>
      <c r="G831" s="134"/>
      <c r="H831" s="134"/>
      <c r="I831" s="133"/>
      <c r="J831" s="134"/>
      <c r="K831" s="134"/>
      <c r="L831" s="417"/>
      <c r="M831" s="133"/>
      <c r="N831" s="510"/>
    </row>
    <row r="832" spans="1:14" ht="11.25">
      <c r="A832" s="328"/>
      <c r="B832" s="90"/>
      <c r="C832" s="91"/>
      <c r="D832" s="89"/>
      <c r="E832" s="89"/>
      <c r="F832" s="90"/>
      <c r="G832" s="104"/>
      <c r="H832" s="446"/>
      <c r="I832" s="103"/>
      <c r="J832" s="446"/>
      <c r="K832" s="104"/>
      <c r="L832" s="452"/>
      <c r="M832" s="103"/>
      <c r="N832" s="509"/>
    </row>
    <row r="833" spans="1:14" ht="11.25">
      <c r="A833" s="514" t="s">
        <v>49</v>
      </c>
      <c r="B833" s="93" t="s">
        <v>32</v>
      </c>
      <c r="C833" s="440" t="s">
        <v>531</v>
      </c>
      <c r="D833" s="516" t="s">
        <v>235</v>
      </c>
      <c r="E833" s="516" t="s">
        <v>532</v>
      </c>
      <c r="F833" s="175" t="s">
        <v>33</v>
      </c>
      <c r="G833" s="109">
        <f>G834</f>
        <v>7978433</v>
      </c>
      <c r="H833" s="447">
        <f>H834</f>
        <v>2319780</v>
      </c>
      <c r="I833" s="111">
        <f>IF(G833&gt;0,H833/G833*100,"-")</f>
        <v>29.075634275552602</v>
      </c>
      <c r="J833" s="455">
        <f>J834</f>
        <v>0</v>
      </c>
      <c r="K833" s="456">
        <f>K834</f>
        <v>2078740</v>
      </c>
      <c r="L833" s="457">
        <f>L834</f>
        <v>1651730.19</v>
      </c>
      <c r="M833" s="111">
        <f>IF(K833&gt;0,L833/K833*100,"-")</f>
        <v>79.45823864456352</v>
      </c>
      <c r="N833" s="571" t="s">
        <v>533</v>
      </c>
    </row>
    <row r="834" spans="1:14" ht="11.25">
      <c r="A834" s="514"/>
      <c r="B834" s="93"/>
      <c r="C834" s="441" t="s">
        <v>534</v>
      </c>
      <c r="D834" s="516"/>
      <c r="E834" s="516"/>
      <c r="F834" s="115" t="s">
        <v>20</v>
      </c>
      <c r="G834" s="442">
        <v>7978433</v>
      </c>
      <c r="H834" s="449">
        <v>2319780</v>
      </c>
      <c r="I834" s="103">
        <f>IF(G834&gt;0,H834/G834*100,"-")</f>
        <v>29.075634275552602</v>
      </c>
      <c r="J834" s="449">
        <v>0</v>
      </c>
      <c r="K834" s="444">
        <v>2078740</v>
      </c>
      <c r="L834" s="454">
        <v>1651730.19</v>
      </c>
      <c r="M834" s="103">
        <f>IF(K834&gt;0,L834/K834*100,"-")</f>
        <v>79.45823864456352</v>
      </c>
      <c r="N834" s="571"/>
    </row>
    <row r="835" spans="1:14" ht="11.25">
      <c r="A835" s="514"/>
      <c r="B835" s="93" t="s">
        <v>26</v>
      </c>
      <c r="C835" s="441" t="s">
        <v>535</v>
      </c>
      <c r="D835" s="516"/>
      <c r="E835" s="516"/>
      <c r="F835" s="115" t="s">
        <v>25</v>
      </c>
      <c r="G835" s="114">
        <v>0</v>
      </c>
      <c r="H835" s="113">
        <v>0</v>
      </c>
      <c r="I835" s="103" t="str">
        <f>IF(G835&gt;0,H835/G835*100,"-")</f>
        <v>-</v>
      </c>
      <c r="J835" s="113">
        <v>0</v>
      </c>
      <c r="K835" s="190">
        <v>0</v>
      </c>
      <c r="L835" s="118">
        <v>0</v>
      </c>
      <c r="M835" s="103" t="str">
        <f>IF(K835&gt;0,L835/K835*100,"-")</f>
        <v>-</v>
      </c>
      <c r="N835" s="571"/>
    </row>
    <row r="836" spans="1:14" ht="11.25">
      <c r="A836" s="332"/>
      <c r="B836" s="93"/>
      <c r="C836" s="441"/>
      <c r="D836" s="107"/>
      <c r="E836" s="107"/>
      <c r="F836" s="115"/>
      <c r="G836" s="114"/>
      <c r="H836" s="385"/>
      <c r="I836" s="103"/>
      <c r="J836" s="385"/>
      <c r="K836" s="190"/>
      <c r="L836" s="362"/>
      <c r="M836" s="103"/>
      <c r="N836" s="571"/>
    </row>
    <row r="837" spans="1:14" ht="12.75">
      <c r="A837" s="334"/>
      <c r="B837" s="99"/>
      <c r="C837" s="100"/>
      <c r="D837" s="98"/>
      <c r="E837" s="98"/>
      <c r="F837" s="99"/>
      <c r="G837" s="134"/>
      <c r="H837" s="446"/>
      <c r="I837" s="133"/>
      <c r="J837" s="446"/>
      <c r="K837" s="134"/>
      <c r="L837" s="452"/>
      <c r="M837" s="133"/>
      <c r="N837" s="511"/>
    </row>
    <row r="838" spans="1:14" ht="11.25">
      <c r="A838" s="328"/>
      <c r="B838" s="90"/>
      <c r="C838" s="91"/>
      <c r="D838" s="89"/>
      <c r="E838" s="89"/>
      <c r="F838" s="90"/>
      <c r="G838" s="104"/>
      <c r="H838" s="104"/>
      <c r="I838" s="106"/>
      <c r="J838" s="104"/>
      <c r="K838" s="104"/>
      <c r="L838" s="411"/>
      <c r="M838" s="106"/>
      <c r="N838" s="509"/>
    </row>
    <row r="839" spans="1:14" ht="11.25">
      <c r="A839" s="514" t="s">
        <v>50</v>
      </c>
      <c r="B839" s="93" t="s">
        <v>32</v>
      </c>
      <c r="C839" s="440" t="s">
        <v>536</v>
      </c>
      <c r="D839" s="516" t="s">
        <v>537</v>
      </c>
      <c r="E839" s="516" t="s">
        <v>538</v>
      </c>
      <c r="F839" s="175" t="s">
        <v>33</v>
      </c>
      <c r="G839" s="456">
        <f>G840+G841</f>
        <v>5798120</v>
      </c>
      <c r="H839" s="456">
        <f>H840+H841</f>
        <v>5793213</v>
      </c>
      <c r="I839" s="111">
        <f>IF(G839&gt;0,H839/G839*100,"-")</f>
        <v>99.91536911964567</v>
      </c>
      <c r="J839" s="456">
        <f>J840</f>
        <v>93223</v>
      </c>
      <c r="K839" s="456">
        <f>K840+K841</f>
        <v>3296852</v>
      </c>
      <c r="L839" s="459">
        <f>L840+L841</f>
        <v>3291944.79</v>
      </c>
      <c r="M839" s="111">
        <f>IF(K839&gt;0,L839/K839*100,"-")</f>
        <v>99.85115467724968</v>
      </c>
      <c r="N839" s="570" t="s">
        <v>539</v>
      </c>
    </row>
    <row r="840" spans="1:14" ht="11.25">
      <c r="A840" s="514"/>
      <c r="B840" s="93" t="s">
        <v>26</v>
      </c>
      <c r="C840" s="441" t="s">
        <v>530</v>
      </c>
      <c r="D840" s="516"/>
      <c r="E840" s="516"/>
      <c r="F840" s="115" t="s">
        <v>20</v>
      </c>
      <c r="G840" s="444">
        <v>4748120</v>
      </c>
      <c r="H840" s="444">
        <v>4743213</v>
      </c>
      <c r="I840" s="103">
        <f>IF(G840&gt;0,H840/G840*100,"-")</f>
        <v>99.89665383351726</v>
      </c>
      <c r="J840" s="444">
        <v>93223</v>
      </c>
      <c r="K840" s="444">
        <v>2246852</v>
      </c>
      <c r="L840" s="445">
        <v>2241944.79</v>
      </c>
      <c r="M840" s="103">
        <f>IF(K840&gt;0,L840/K840*100,"-")</f>
        <v>99.78159620660372</v>
      </c>
      <c r="N840" s="570"/>
    </row>
    <row r="841" spans="1:14" ht="11.25">
      <c r="A841" s="514"/>
      <c r="B841" s="93"/>
      <c r="C841" s="441"/>
      <c r="D841" s="516"/>
      <c r="E841" s="516"/>
      <c r="F841" s="115" t="s">
        <v>25</v>
      </c>
      <c r="G841" s="113">
        <v>1050000</v>
      </c>
      <c r="H841" s="113">
        <v>1050000</v>
      </c>
      <c r="I841" s="332"/>
      <c r="J841" s="113">
        <v>0</v>
      </c>
      <c r="K841" s="113">
        <v>1050000</v>
      </c>
      <c r="L841" s="114">
        <v>1050000</v>
      </c>
      <c r="M841" s="103">
        <f>IF(K841&gt;0,L841/K841*100,"-")</f>
        <v>100</v>
      </c>
      <c r="N841" s="570"/>
    </row>
    <row r="842" spans="1:14" ht="11.25">
      <c r="A842" s="334"/>
      <c r="B842" s="99"/>
      <c r="C842" s="100"/>
      <c r="D842" s="98"/>
      <c r="E842" s="98"/>
      <c r="F842" s="99"/>
      <c r="G842" s="134"/>
      <c r="H842" s="134"/>
      <c r="I842" s="334"/>
      <c r="J842" s="134"/>
      <c r="K842" s="134"/>
      <c r="L842" s="417"/>
      <c r="M842" s="334"/>
      <c r="N842" s="508"/>
    </row>
    <row r="843" spans="1:14" ht="11.25">
      <c r="A843" s="328"/>
      <c r="B843" s="90"/>
      <c r="C843" s="91"/>
      <c r="D843" s="89"/>
      <c r="E843" s="89"/>
      <c r="F843" s="90"/>
      <c r="G843" s="104"/>
      <c r="H843" s="104"/>
      <c r="I843" s="106"/>
      <c r="J843" s="104"/>
      <c r="K843" s="104"/>
      <c r="L843" s="411"/>
      <c r="M843" s="106"/>
      <c r="N843" s="509"/>
    </row>
    <row r="844" spans="1:14" ht="11.25">
      <c r="A844" s="514" t="s">
        <v>51</v>
      </c>
      <c r="B844" s="93" t="s">
        <v>32</v>
      </c>
      <c r="C844" s="440" t="s">
        <v>540</v>
      </c>
      <c r="D844" s="516" t="s">
        <v>61</v>
      </c>
      <c r="E844" s="516" t="s">
        <v>541</v>
      </c>
      <c r="F844" s="175" t="s">
        <v>33</v>
      </c>
      <c r="G844" s="456">
        <f>G845+G846</f>
        <v>2801545</v>
      </c>
      <c r="H844" s="456">
        <f>H845+H846</f>
        <v>2801545</v>
      </c>
      <c r="I844" s="111">
        <f>IF(G844&gt;0,H844/G844*100,"-")</f>
        <v>100</v>
      </c>
      <c r="J844" s="456">
        <f>J845+J846</f>
        <v>3263360</v>
      </c>
      <c r="K844" s="456">
        <f>K845+K846</f>
        <v>2730285</v>
      </c>
      <c r="L844" s="459">
        <f>L845+L846</f>
        <v>2730284.51</v>
      </c>
      <c r="M844" s="111">
        <f>IF(K844&gt;0,L844/K844*100,"-")</f>
        <v>99.9999820531556</v>
      </c>
      <c r="N844" s="570" t="s">
        <v>542</v>
      </c>
    </row>
    <row r="845" spans="1:14" ht="11.25">
      <c r="A845" s="514"/>
      <c r="B845" s="93" t="s">
        <v>26</v>
      </c>
      <c r="C845" s="441" t="s">
        <v>506</v>
      </c>
      <c r="D845" s="516"/>
      <c r="E845" s="516"/>
      <c r="F845" s="115" t="s">
        <v>20</v>
      </c>
      <c r="G845" s="444">
        <v>301545</v>
      </c>
      <c r="H845" s="444">
        <v>301545</v>
      </c>
      <c r="I845" s="103">
        <f>IF(G845&gt;0,H845/G845*100,"-")</f>
        <v>100</v>
      </c>
      <c r="J845" s="444">
        <v>763360</v>
      </c>
      <c r="K845" s="444">
        <v>230285</v>
      </c>
      <c r="L845" s="445">
        <v>230284.51</v>
      </c>
      <c r="M845" s="103">
        <f>IF(K845&gt;0,L845/K845*100,"-")</f>
        <v>99.99978722018369</v>
      </c>
      <c r="N845" s="570"/>
    </row>
    <row r="846" spans="1:14" ht="11.25">
      <c r="A846" s="514"/>
      <c r="B846" s="93"/>
      <c r="C846" s="95" t="s">
        <v>507</v>
      </c>
      <c r="D846" s="516"/>
      <c r="E846" s="516"/>
      <c r="F846" s="115" t="s">
        <v>25</v>
      </c>
      <c r="G846" s="113">
        <v>2500000</v>
      </c>
      <c r="H846" s="113">
        <v>2500000</v>
      </c>
      <c r="I846" s="332"/>
      <c r="J846" s="113">
        <v>2500000</v>
      </c>
      <c r="K846" s="113">
        <v>2500000</v>
      </c>
      <c r="L846" s="114">
        <v>2500000</v>
      </c>
      <c r="M846" s="103">
        <f>IF(K846&gt;0,L846/K846*100,"-")</f>
        <v>100</v>
      </c>
      <c r="N846" s="570"/>
    </row>
    <row r="847" spans="1:14" ht="11.25">
      <c r="A847" s="334"/>
      <c r="B847" s="99"/>
      <c r="C847" s="100"/>
      <c r="D847" s="98"/>
      <c r="E847" s="98"/>
      <c r="F847" s="99"/>
      <c r="G847" s="134"/>
      <c r="H847" s="134"/>
      <c r="I847" s="334"/>
      <c r="J847" s="134"/>
      <c r="K847" s="134"/>
      <c r="L847" s="417"/>
      <c r="M847" s="334"/>
      <c r="N847" s="508"/>
    </row>
    <row r="848" spans="1:14" ht="11.25">
      <c r="A848" s="328"/>
      <c r="B848" s="90"/>
      <c r="C848" s="91"/>
      <c r="D848" s="89"/>
      <c r="E848" s="89"/>
      <c r="F848" s="90"/>
      <c r="G848" s="104"/>
      <c r="H848" s="104"/>
      <c r="I848" s="106"/>
      <c r="J848" s="104"/>
      <c r="K848" s="104"/>
      <c r="L848" s="411"/>
      <c r="M848" s="106"/>
      <c r="N848" s="509"/>
    </row>
    <row r="849" spans="1:14" ht="22.5">
      <c r="A849" s="514" t="s">
        <v>52</v>
      </c>
      <c r="B849" s="93" t="s">
        <v>32</v>
      </c>
      <c r="C849" s="440" t="s">
        <v>543</v>
      </c>
      <c r="D849" s="516" t="s">
        <v>55</v>
      </c>
      <c r="E849" s="516" t="s">
        <v>544</v>
      </c>
      <c r="F849" s="175" t="s">
        <v>33</v>
      </c>
      <c r="G849" s="456">
        <f>G850</f>
        <v>8117745</v>
      </c>
      <c r="H849" s="456">
        <f>H850</f>
        <v>18975</v>
      </c>
      <c r="I849" s="111">
        <f>IF(G849&gt;0,H849/G849*100,"-")</f>
        <v>0.23374717978946122</v>
      </c>
      <c r="J849" s="456">
        <f>J850</f>
        <v>0</v>
      </c>
      <c r="K849" s="456">
        <f>K850</f>
        <v>18975</v>
      </c>
      <c r="L849" s="459">
        <f>L850</f>
        <v>18975</v>
      </c>
      <c r="M849" s="111">
        <f>IF(K849&gt;0,L849/K849*100,"-")</f>
        <v>100</v>
      </c>
      <c r="N849" s="570" t="s">
        <v>545</v>
      </c>
    </row>
    <row r="850" spans="1:14" ht="11.25">
      <c r="A850" s="514"/>
      <c r="B850" s="93"/>
      <c r="C850" s="441" t="s">
        <v>546</v>
      </c>
      <c r="D850" s="516"/>
      <c r="E850" s="516"/>
      <c r="F850" s="115" t="s">
        <v>20</v>
      </c>
      <c r="G850" s="444">
        <v>8117745</v>
      </c>
      <c r="H850" s="444">
        <v>18975</v>
      </c>
      <c r="I850" s="103">
        <f>IF(G850&gt;0,H850/G850*100,"-")</f>
        <v>0.23374717978946122</v>
      </c>
      <c r="J850" s="444">
        <v>0</v>
      </c>
      <c r="K850" s="444">
        <v>18975</v>
      </c>
      <c r="L850" s="445">
        <v>18975</v>
      </c>
      <c r="M850" s="103">
        <f>IF(K850&gt;0,L850/K850*100,"-")</f>
        <v>100</v>
      </c>
      <c r="N850" s="570"/>
    </row>
    <row r="851" spans="1:14" ht="11.25">
      <c r="A851" s="514"/>
      <c r="B851" s="93"/>
      <c r="C851" s="441" t="s">
        <v>547</v>
      </c>
      <c r="D851" s="516"/>
      <c r="E851" s="516"/>
      <c r="F851" s="115" t="s">
        <v>25</v>
      </c>
      <c r="G851" s="114">
        <v>0</v>
      </c>
      <c r="H851" s="113">
        <v>0</v>
      </c>
      <c r="I851" s="103" t="str">
        <f>IF(G851&gt;0,H851/G851*100,"-")</f>
        <v>-</v>
      </c>
      <c r="J851" s="113">
        <v>0</v>
      </c>
      <c r="K851" s="190">
        <v>0</v>
      </c>
      <c r="L851" s="118">
        <v>0</v>
      </c>
      <c r="M851" s="103" t="str">
        <f>IF(K851&gt;0,L851/K851*100,"-")</f>
        <v>-</v>
      </c>
      <c r="N851" s="570"/>
    </row>
    <row r="852" spans="1:14" ht="11.25">
      <c r="A852" s="332"/>
      <c r="B852" s="93" t="s">
        <v>26</v>
      </c>
      <c r="C852" s="441" t="s">
        <v>548</v>
      </c>
      <c r="D852" s="107"/>
      <c r="E852" s="107"/>
      <c r="F852" s="115"/>
      <c r="G852" s="113"/>
      <c r="H852" s="113"/>
      <c r="I852" s="332"/>
      <c r="J852" s="113"/>
      <c r="K852" s="113"/>
      <c r="L852" s="114"/>
      <c r="M852" s="332"/>
      <c r="N852" s="570"/>
    </row>
    <row r="853" spans="1:14" ht="11.25">
      <c r="A853" s="334"/>
      <c r="B853" s="99"/>
      <c r="C853" s="100"/>
      <c r="D853" s="98"/>
      <c r="E853" s="98"/>
      <c r="F853" s="99"/>
      <c r="G853" s="134"/>
      <c r="H853" s="134"/>
      <c r="I853" s="334"/>
      <c r="J853" s="134"/>
      <c r="K853" s="134"/>
      <c r="L853" s="417"/>
      <c r="M853" s="334"/>
      <c r="N853" s="508"/>
    </row>
    <row r="854" spans="1:14" ht="11.25">
      <c r="A854" s="206"/>
      <c r="B854" s="207"/>
      <c r="C854" s="208"/>
      <c r="D854" s="206"/>
      <c r="E854" s="206"/>
      <c r="F854" s="207"/>
      <c r="G854" s="211"/>
      <c r="H854" s="211"/>
      <c r="I854" s="294"/>
      <c r="J854" s="211"/>
      <c r="K854" s="211"/>
      <c r="L854" s="460"/>
      <c r="M854" s="294"/>
      <c r="N854" s="512"/>
    </row>
    <row r="855" spans="1:14" ht="11.25">
      <c r="A855" s="67" t="s">
        <v>52</v>
      </c>
      <c r="B855" s="523" t="s">
        <v>549</v>
      </c>
      <c r="C855" s="524"/>
      <c r="D855" s="68"/>
      <c r="E855" s="68"/>
      <c r="F855" s="70"/>
      <c r="G855" s="71">
        <f>SUM(G856:G857)</f>
        <v>2492958</v>
      </c>
      <c r="H855" s="71">
        <f>SUM(H856:H857)</f>
        <v>380049</v>
      </c>
      <c r="I855" s="72">
        <f>IF(G855&gt;0,H855/G855*100,"-")</f>
        <v>15.244901839501507</v>
      </c>
      <c r="J855" s="71">
        <f>SUM(J856:J857)</f>
        <v>480000</v>
      </c>
      <c r="K855" s="71">
        <f>SUM(K856:K857)</f>
        <v>679291</v>
      </c>
      <c r="L855" s="73">
        <f>SUM(L856:L857)</f>
        <v>496083.42</v>
      </c>
      <c r="M855" s="72">
        <f>IF(K855&gt;0,L855/K855*100,"-")</f>
        <v>73.029588202994</v>
      </c>
      <c r="N855" s="486"/>
    </row>
    <row r="856" spans="1:14" ht="11.25">
      <c r="A856" s="70"/>
      <c r="B856" s="79"/>
      <c r="C856" s="325"/>
      <c r="D856" s="68"/>
      <c r="E856" s="68"/>
      <c r="F856" s="75" t="s">
        <v>20</v>
      </c>
      <c r="G856" s="76">
        <f>G861+G867+G873</f>
        <v>2492958</v>
      </c>
      <c r="H856" s="76">
        <f>H861+H867+H873</f>
        <v>380049</v>
      </c>
      <c r="I856" s="78">
        <f>IF(G856&gt;0,H856/G856*100,"-")</f>
        <v>15.244901839501507</v>
      </c>
      <c r="J856" s="76">
        <f>J861+J867+J873</f>
        <v>480000</v>
      </c>
      <c r="K856" s="76">
        <f aca="true" t="shared" si="36" ref="J856:L857">K861+K867+K873</f>
        <v>679291</v>
      </c>
      <c r="L856" s="77">
        <f t="shared" si="36"/>
        <v>496083.42</v>
      </c>
      <c r="M856" s="78">
        <f>IF(K856&gt;0,L856/K856*100,"-")</f>
        <v>73.029588202994</v>
      </c>
      <c r="N856" s="486"/>
    </row>
    <row r="857" spans="1:14" ht="11.25">
      <c r="A857" s="70"/>
      <c r="B857" s="79"/>
      <c r="C857" s="325"/>
      <c r="D857" s="68"/>
      <c r="E857" s="68"/>
      <c r="F857" s="75" t="s">
        <v>25</v>
      </c>
      <c r="G857" s="76">
        <f>G862+G868+G874</f>
        <v>0</v>
      </c>
      <c r="H857" s="76">
        <f>H862+H868+H874</f>
        <v>0</v>
      </c>
      <c r="I857" s="78" t="str">
        <f>IF(G857&gt;0,H857/G857*100,"-")</f>
        <v>-</v>
      </c>
      <c r="J857" s="76">
        <f t="shared" si="36"/>
        <v>0</v>
      </c>
      <c r="K857" s="76">
        <f t="shared" si="36"/>
        <v>0</v>
      </c>
      <c r="L857" s="77">
        <f t="shared" si="36"/>
        <v>0</v>
      </c>
      <c r="M857" s="78" t="str">
        <f>IF(K857&gt;0,L857/K857*100,"-")</f>
        <v>-</v>
      </c>
      <c r="N857" s="486"/>
    </row>
    <row r="858" spans="1:14" ht="11.25">
      <c r="A858" s="81"/>
      <c r="B858" s="82"/>
      <c r="C858" s="326"/>
      <c r="D858" s="84"/>
      <c r="E858" s="84"/>
      <c r="F858" s="81"/>
      <c r="G858" s="86"/>
      <c r="H858" s="86"/>
      <c r="I858" s="87"/>
      <c r="J858" s="86"/>
      <c r="K858" s="86"/>
      <c r="L858" s="88"/>
      <c r="M858" s="87"/>
      <c r="N858" s="487"/>
    </row>
    <row r="859" spans="1:14" ht="11.25">
      <c r="A859" s="328"/>
      <c r="B859" s="90"/>
      <c r="C859" s="91"/>
      <c r="D859" s="89"/>
      <c r="E859" s="89"/>
      <c r="F859" s="90"/>
      <c r="G859" s="102"/>
      <c r="H859" s="102"/>
      <c r="I859" s="106"/>
      <c r="J859" s="102"/>
      <c r="K859" s="104"/>
      <c r="L859" s="105"/>
      <c r="M859" s="106"/>
      <c r="N859" s="479"/>
    </row>
    <row r="860" spans="1:14" ht="11.25">
      <c r="A860" s="514" t="s">
        <v>4</v>
      </c>
      <c r="B860" s="93" t="s">
        <v>32</v>
      </c>
      <c r="C860" s="95" t="s">
        <v>550</v>
      </c>
      <c r="D860" s="516" t="s">
        <v>64</v>
      </c>
      <c r="E860" s="516" t="s">
        <v>551</v>
      </c>
      <c r="F860" s="108" t="s">
        <v>33</v>
      </c>
      <c r="G860" s="109">
        <f>SUM(G861:G862)</f>
        <v>1799291</v>
      </c>
      <c r="H860" s="109">
        <f>SUM(H861:H862)</f>
        <v>175891</v>
      </c>
      <c r="I860" s="111">
        <f>IF(G860&gt;0,H860/G860*100,"-")</f>
        <v>9.775572711695885</v>
      </c>
      <c r="J860" s="109">
        <f>SUM(J861:J862)</f>
        <v>300000</v>
      </c>
      <c r="K860" s="109">
        <f>SUM(K861:K862)</f>
        <v>599291</v>
      </c>
      <c r="L860" s="110">
        <f>SUM(L861:L862)</f>
        <v>465592.62</v>
      </c>
      <c r="M860" s="111">
        <f>IF(K860&gt;0,L860/K860*100,"-")</f>
        <v>77.69057436203781</v>
      </c>
      <c r="N860" s="566" t="s">
        <v>552</v>
      </c>
    </row>
    <row r="861" spans="1:14" ht="11.25">
      <c r="A861" s="514"/>
      <c r="B861" s="93"/>
      <c r="C861" s="331" t="s">
        <v>553</v>
      </c>
      <c r="D861" s="516"/>
      <c r="E861" s="516"/>
      <c r="F861" s="112" t="s">
        <v>20</v>
      </c>
      <c r="G861" s="113">
        <v>1799291</v>
      </c>
      <c r="H861" s="113">
        <v>175891</v>
      </c>
      <c r="I861" s="103">
        <f>IF(G861&gt;0,H861/G861*100,"-")</f>
        <v>9.775572711695885</v>
      </c>
      <c r="J861" s="113">
        <v>300000</v>
      </c>
      <c r="K861" s="190">
        <v>599291</v>
      </c>
      <c r="L861" s="161">
        <v>465592.62</v>
      </c>
      <c r="M861" s="103">
        <f>IF(K861&gt;0,L861/K861*100,"-")</f>
        <v>77.69057436203781</v>
      </c>
      <c r="N861" s="566"/>
    </row>
    <row r="862" spans="1:14" ht="11.25">
      <c r="A862" s="514"/>
      <c r="B862" s="93" t="s">
        <v>26</v>
      </c>
      <c r="C862" s="331" t="s">
        <v>554</v>
      </c>
      <c r="D862" s="516"/>
      <c r="E862" s="516"/>
      <c r="F862" s="112" t="s">
        <v>25</v>
      </c>
      <c r="G862" s="114">
        <v>0</v>
      </c>
      <c r="H862" s="113">
        <v>0</v>
      </c>
      <c r="I862" s="103" t="str">
        <f>IF(G862&gt;0,H862/G862*100,"-")</f>
        <v>-</v>
      </c>
      <c r="J862" s="113">
        <v>0</v>
      </c>
      <c r="K862" s="190">
        <v>0</v>
      </c>
      <c r="L862" s="118">
        <v>0</v>
      </c>
      <c r="M862" s="103" t="str">
        <f>IF(K862&gt;0,L862/K862*100,"-")</f>
        <v>-</v>
      </c>
      <c r="N862" s="566"/>
    </row>
    <row r="863" spans="1:14" ht="11.25">
      <c r="A863" s="332"/>
      <c r="B863" s="93"/>
      <c r="C863" s="331"/>
      <c r="D863" s="107"/>
      <c r="E863" s="107"/>
      <c r="F863" s="115"/>
      <c r="G863" s="116"/>
      <c r="H863" s="116"/>
      <c r="I863" s="333"/>
      <c r="J863" s="116"/>
      <c r="K863" s="190"/>
      <c r="L863" s="118"/>
      <c r="M863" s="103"/>
      <c r="N863" s="566"/>
    </row>
    <row r="864" spans="1:14" ht="11.25">
      <c r="A864" s="334"/>
      <c r="B864" s="99"/>
      <c r="C864" s="100"/>
      <c r="D864" s="98"/>
      <c r="E864" s="98"/>
      <c r="F864" s="99"/>
      <c r="G864" s="131"/>
      <c r="H864" s="131"/>
      <c r="I864" s="99"/>
      <c r="J864" s="131"/>
      <c r="K864" s="134"/>
      <c r="L864" s="132"/>
      <c r="M864" s="133"/>
      <c r="N864" s="480"/>
    </row>
    <row r="865" spans="1:14" ht="11.25">
      <c r="A865" s="328"/>
      <c r="B865" s="90"/>
      <c r="C865" s="91"/>
      <c r="D865" s="89"/>
      <c r="E865" s="89"/>
      <c r="F865" s="90"/>
      <c r="G865" s="102"/>
      <c r="H865" s="102"/>
      <c r="I865" s="106"/>
      <c r="J865" s="102"/>
      <c r="K865" s="104"/>
      <c r="L865" s="105"/>
      <c r="M865" s="106"/>
      <c r="N865" s="479"/>
    </row>
    <row r="866" spans="1:14" ht="11.25">
      <c r="A866" s="514" t="s">
        <v>39</v>
      </c>
      <c r="B866" s="93" t="s">
        <v>32</v>
      </c>
      <c r="C866" s="95" t="s">
        <v>555</v>
      </c>
      <c r="D866" s="516" t="s">
        <v>556</v>
      </c>
      <c r="E866" s="516" t="s">
        <v>557</v>
      </c>
      <c r="F866" s="108" t="s">
        <v>33</v>
      </c>
      <c r="G866" s="109">
        <f>SUM(G867:G868)</f>
        <v>273667</v>
      </c>
      <c r="H866" s="109">
        <f>SUM(H867:H868)</f>
        <v>173667</v>
      </c>
      <c r="I866" s="111">
        <f>IF(G866&gt;0,H866/G866*100,"-")</f>
        <v>63.45924060993836</v>
      </c>
      <c r="J866" s="109">
        <f>SUM(J867:J868)</f>
        <v>100000</v>
      </c>
      <c r="K866" s="109">
        <f>SUM(K867:K868)</f>
        <v>0</v>
      </c>
      <c r="L866" s="110">
        <f>SUM(L867:L868)</f>
        <v>0</v>
      </c>
      <c r="M866" s="111" t="str">
        <f>IF(K866&gt;0,L866/K866*100,"-")</f>
        <v>-</v>
      </c>
      <c r="N866" s="566" t="s">
        <v>558</v>
      </c>
    </row>
    <row r="867" spans="1:14" ht="11.25">
      <c r="A867" s="514"/>
      <c r="B867" s="93"/>
      <c r="C867" s="331" t="s">
        <v>559</v>
      </c>
      <c r="D867" s="516"/>
      <c r="E867" s="516"/>
      <c r="F867" s="112" t="s">
        <v>20</v>
      </c>
      <c r="G867" s="190">
        <v>273667</v>
      </c>
      <c r="H867" s="113">
        <v>173667</v>
      </c>
      <c r="I867" s="103">
        <f>IF(G867&gt;0,H867/G867*100,"-")</f>
        <v>63.45924060993836</v>
      </c>
      <c r="J867" s="113">
        <v>100000</v>
      </c>
      <c r="K867" s="113">
        <v>0</v>
      </c>
      <c r="L867" s="161">
        <v>0</v>
      </c>
      <c r="M867" s="103" t="str">
        <f>IF(K867&gt;0,L867/K867*100,"-")</f>
        <v>-</v>
      </c>
      <c r="N867" s="566"/>
    </row>
    <row r="868" spans="1:14" ht="22.5">
      <c r="A868" s="514"/>
      <c r="B868" s="93" t="s">
        <v>26</v>
      </c>
      <c r="C868" s="331" t="s">
        <v>560</v>
      </c>
      <c r="D868" s="516"/>
      <c r="E868" s="516"/>
      <c r="F868" s="112" t="s">
        <v>25</v>
      </c>
      <c r="G868" s="114">
        <v>0</v>
      </c>
      <c r="H868" s="113">
        <v>0</v>
      </c>
      <c r="I868" s="103" t="str">
        <f>IF(G868&gt;0,H868/G868*100,"-")</f>
        <v>-</v>
      </c>
      <c r="J868" s="113">
        <v>0</v>
      </c>
      <c r="K868" s="190">
        <v>0</v>
      </c>
      <c r="L868" s="118">
        <v>0</v>
      </c>
      <c r="M868" s="103" t="str">
        <f>IF(K868&gt;0,L868/K868*100,"-")</f>
        <v>-</v>
      </c>
      <c r="N868" s="566"/>
    </row>
    <row r="869" spans="1:14" ht="11.25">
      <c r="A869" s="332"/>
      <c r="B869" s="93"/>
      <c r="C869" s="95" t="s">
        <v>561</v>
      </c>
      <c r="D869" s="107"/>
      <c r="E869" s="107"/>
      <c r="F869" s="115"/>
      <c r="G869" s="116"/>
      <c r="H869" s="116"/>
      <c r="I869" s="333"/>
      <c r="J869" s="116"/>
      <c r="K869" s="190"/>
      <c r="L869" s="118"/>
      <c r="M869" s="103"/>
      <c r="N869" s="566"/>
    </row>
    <row r="870" spans="1:14" ht="11.25">
      <c r="A870" s="334"/>
      <c r="B870" s="99"/>
      <c r="C870" s="100"/>
      <c r="D870" s="98"/>
      <c r="E870" s="98"/>
      <c r="F870" s="99"/>
      <c r="G870" s="131"/>
      <c r="H870" s="131"/>
      <c r="I870" s="99"/>
      <c r="J870" s="131"/>
      <c r="K870" s="134"/>
      <c r="L870" s="132"/>
      <c r="M870" s="133"/>
      <c r="N870" s="480"/>
    </row>
    <row r="871" spans="1:14" ht="11.25">
      <c r="A871" s="328"/>
      <c r="B871" s="90"/>
      <c r="C871" s="91"/>
      <c r="D871" s="89"/>
      <c r="E871" s="89"/>
      <c r="F871" s="90"/>
      <c r="G871" s="102"/>
      <c r="H871" s="102"/>
      <c r="I871" s="106"/>
      <c r="J871" s="102"/>
      <c r="K871" s="104"/>
      <c r="L871" s="105"/>
      <c r="M871" s="106"/>
      <c r="N871" s="479"/>
    </row>
    <row r="872" spans="1:14" ht="11.25">
      <c r="A872" s="514" t="s">
        <v>41</v>
      </c>
      <c r="B872" s="93" t="s">
        <v>32</v>
      </c>
      <c r="C872" s="95" t="s">
        <v>562</v>
      </c>
      <c r="D872" s="516" t="s">
        <v>64</v>
      </c>
      <c r="E872" s="516" t="s">
        <v>563</v>
      </c>
      <c r="F872" s="108" t="s">
        <v>33</v>
      </c>
      <c r="G872" s="109">
        <f>SUM(G873:G874)</f>
        <v>420000</v>
      </c>
      <c r="H872" s="109">
        <f>SUM(H873:H874)</f>
        <v>30491</v>
      </c>
      <c r="I872" s="111">
        <f>IF(G872&gt;0,H872/G872*100,"-")</f>
        <v>7.259761904761905</v>
      </c>
      <c r="J872" s="109">
        <f>SUM(J873:J874)</f>
        <v>80000</v>
      </c>
      <c r="K872" s="109">
        <f>SUM(K873:K874)</f>
        <v>80000</v>
      </c>
      <c r="L872" s="110">
        <f>SUM(L873:L874)</f>
        <v>30490.8</v>
      </c>
      <c r="M872" s="111">
        <f>IF(K872&gt;0,L872/K872*100,"-")</f>
        <v>38.1135</v>
      </c>
      <c r="N872" s="566" t="s">
        <v>564</v>
      </c>
    </row>
    <row r="873" spans="1:14" ht="11.25">
      <c r="A873" s="514"/>
      <c r="B873" s="93"/>
      <c r="C873" s="331" t="s">
        <v>565</v>
      </c>
      <c r="D873" s="516"/>
      <c r="E873" s="516"/>
      <c r="F873" s="112" t="s">
        <v>20</v>
      </c>
      <c r="G873" s="113">
        <v>420000</v>
      </c>
      <c r="H873" s="190">
        <v>30491</v>
      </c>
      <c r="I873" s="103">
        <f>IF(G873&gt;0,H873/G873*100,"-")</f>
        <v>7.259761904761905</v>
      </c>
      <c r="J873" s="113">
        <v>80000</v>
      </c>
      <c r="K873" s="190">
        <v>80000</v>
      </c>
      <c r="L873" s="161">
        <v>30490.8</v>
      </c>
      <c r="M873" s="103">
        <f>IF(K873&gt;0,L873/K873*100,"-")</f>
        <v>38.1135</v>
      </c>
      <c r="N873" s="566"/>
    </row>
    <row r="874" spans="1:14" ht="11.25">
      <c r="A874" s="514"/>
      <c r="B874" s="93" t="s">
        <v>26</v>
      </c>
      <c r="C874" s="331" t="s">
        <v>554</v>
      </c>
      <c r="D874" s="516"/>
      <c r="E874" s="516"/>
      <c r="F874" s="112" t="s">
        <v>25</v>
      </c>
      <c r="G874" s="114">
        <v>0</v>
      </c>
      <c r="H874" s="113">
        <v>0</v>
      </c>
      <c r="I874" s="103" t="str">
        <f>IF(G874&gt;0,H874/G874*100,"-")</f>
        <v>-</v>
      </c>
      <c r="J874" s="113">
        <v>0</v>
      </c>
      <c r="K874" s="190">
        <v>0</v>
      </c>
      <c r="L874" s="118">
        <v>0</v>
      </c>
      <c r="M874" s="103" t="str">
        <f>IF(K874&gt;0,L874/K874*100,"-")</f>
        <v>-</v>
      </c>
      <c r="N874" s="566"/>
    </row>
    <row r="875" spans="1:14" ht="11.25">
      <c r="A875" s="332"/>
      <c r="B875" s="93"/>
      <c r="C875" s="331"/>
      <c r="D875" s="107"/>
      <c r="E875" s="107"/>
      <c r="F875" s="115"/>
      <c r="G875" s="116"/>
      <c r="H875" s="116"/>
      <c r="I875" s="333"/>
      <c r="J875" s="116"/>
      <c r="K875" s="190"/>
      <c r="L875" s="118"/>
      <c r="M875" s="103"/>
      <c r="N875" s="566"/>
    </row>
    <row r="876" spans="1:14" ht="11.25">
      <c r="A876" s="334"/>
      <c r="B876" s="99"/>
      <c r="C876" s="100"/>
      <c r="D876" s="98"/>
      <c r="E876" s="98"/>
      <c r="F876" s="99"/>
      <c r="G876" s="131"/>
      <c r="H876" s="131"/>
      <c r="I876" s="99"/>
      <c r="J876" s="131"/>
      <c r="K876" s="134"/>
      <c r="L876" s="132"/>
      <c r="M876" s="133"/>
      <c r="N876" s="480"/>
    </row>
  </sheetData>
  <sheetProtection/>
  <mergeCells count="467">
    <mergeCell ref="N161:N169"/>
    <mergeCell ref="A866:A868"/>
    <mergeCell ref="D866:D868"/>
    <mergeCell ref="E866:E868"/>
    <mergeCell ref="N866:N869"/>
    <mergeCell ref="A872:A874"/>
    <mergeCell ref="D872:D874"/>
    <mergeCell ref="E872:E874"/>
    <mergeCell ref="N872:N875"/>
    <mergeCell ref="A849:A851"/>
    <mergeCell ref="D849:D851"/>
    <mergeCell ref="E849:E851"/>
    <mergeCell ref="N849:N852"/>
    <mergeCell ref="B855:C855"/>
    <mergeCell ref="A860:A862"/>
    <mergeCell ref="D860:D862"/>
    <mergeCell ref="E860:E862"/>
    <mergeCell ref="N860:N863"/>
    <mergeCell ref="A839:A841"/>
    <mergeCell ref="D839:D841"/>
    <mergeCell ref="E839:E841"/>
    <mergeCell ref="N839:N841"/>
    <mergeCell ref="A844:A846"/>
    <mergeCell ref="D844:D846"/>
    <mergeCell ref="E844:E846"/>
    <mergeCell ref="N844:N846"/>
    <mergeCell ref="A827:A829"/>
    <mergeCell ref="D827:D829"/>
    <mergeCell ref="E827:E829"/>
    <mergeCell ref="N827:N830"/>
    <mergeCell ref="A833:A835"/>
    <mergeCell ref="D833:D835"/>
    <mergeCell ref="E833:E835"/>
    <mergeCell ref="N833:N836"/>
    <mergeCell ref="A816:A818"/>
    <mergeCell ref="D816:D818"/>
    <mergeCell ref="E816:E818"/>
    <mergeCell ref="N816:N819"/>
    <mergeCell ref="A822:A824"/>
    <mergeCell ref="D822:D824"/>
    <mergeCell ref="E822:E824"/>
    <mergeCell ref="N822:N824"/>
    <mergeCell ref="A806:A808"/>
    <mergeCell ref="D806:D808"/>
    <mergeCell ref="E806:E808"/>
    <mergeCell ref="N806:N808"/>
    <mergeCell ref="A811:A813"/>
    <mergeCell ref="D811:D813"/>
    <mergeCell ref="E811:E813"/>
    <mergeCell ref="N811:N813"/>
    <mergeCell ref="A795:A797"/>
    <mergeCell ref="D795:D797"/>
    <mergeCell ref="E795:E797"/>
    <mergeCell ref="N795:N797"/>
    <mergeCell ref="A801:A803"/>
    <mergeCell ref="D801:D803"/>
    <mergeCell ref="E801:E803"/>
    <mergeCell ref="N801:N803"/>
    <mergeCell ref="A779:A781"/>
    <mergeCell ref="D779:D781"/>
    <mergeCell ref="E779:E781"/>
    <mergeCell ref="N779:N782"/>
    <mergeCell ref="B785:C785"/>
    <mergeCell ref="A790:A792"/>
    <mergeCell ref="D790:D792"/>
    <mergeCell ref="E790:E792"/>
    <mergeCell ref="N790:N792"/>
    <mergeCell ref="B763:C763"/>
    <mergeCell ref="A768:A770"/>
    <mergeCell ref="D768:D770"/>
    <mergeCell ref="E768:E770"/>
    <mergeCell ref="N768:N771"/>
    <mergeCell ref="B774:C774"/>
    <mergeCell ref="A746:A748"/>
    <mergeCell ref="D746:D748"/>
    <mergeCell ref="E746:E748"/>
    <mergeCell ref="N746:N748"/>
    <mergeCell ref="B751:C751"/>
    <mergeCell ref="A756:A758"/>
    <mergeCell ref="D756:D758"/>
    <mergeCell ref="E756:E758"/>
    <mergeCell ref="N756:N760"/>
    <mergeCell ref="A728:A730"/>
    <mergeCell ref="D728:D730"/>
    <mergeCell ref="E728:E730"/>
    <mergeCell ref="N728:N731"/>
    <mergeCell ref="B734:C734"/>
    <mergeCell ref="A739:A741"/>
    <mergeCell ref="D739:D741"/>
    <mergeCell ref="E739:E741"/>
    <mergeCell ref="N739:N743"/>
    <mergeCell ref="A716:A718"/>
    <mergeCell ref="D716:D718"/>
    <mergeCell ref="E716:E718"/>
    <mergeCell ref="N716:N719"/>
    <mergeCell ref="A722:A724"/>
    <mergeCell ref="D722:D724"/>
    <mergeCell ref="E722:E724"/>
    <mergeCell ref="N722:N725"/>
    <mergeCell ref="B698:C698"/>
    <mergeCell ref="A703:A705"/>
    <mergeCell ref="D703:D705"/>
    <mergeCell ref="E703:E705"/>
    <mergeCell ref="N703:N706"/>
    <mergeCell ref="A709:A711"/>
    <mergeCell ref="D709:D711"/>
    <mergeCell ref="E709:E711"/>
    <mergeCell ref="N709:N713"/>
    <mergeCell ref="A687:A689"/>
    <mergeCell ref="D687:D689"/>
    <mergeCell ref="E687:E689"/>
    <mergeCell ref="N687:N689"/>
    <mergeCell ref="A692:A694"/>
    <mergeCell ref="D692:D694"/>
    <mergeCell ref="E692:E694"/>
    <mergeCell ref="N692:N695"/>
    <mergeCell ref="A670:A672"/>
    <mergeCell ref="D670:D672"/>
    <mergeCell ref="E670:E672"/>
    <mergeCell ref="N670:N673"/>
    <mergeCell ref="B676:C676"/>
    <mergeCell ref="A681:A683"/>
    <mergeCell ref="D681:D683"/>
    <mergeCell ref="E681:E683"/>
    <mergeCell ref="N681:N684"/>
    <mergeCell ref="A658:A660"/>
    <mergeCell ref="D658:D660"/>
    <mergeCell ref="E658:E660"/>
    <mergeCell ref="N658:N661"/>
    <mergeCell ref="A664:A666"/>
    <mergeCell ref="D664:D666"/>
    <mergeCell ref="E664:E666"/>
    <mergeCell ref="N664:N667"/>
    <mergeCell ref="A646:A648"/>
    <mergeCell ref="D646:D648"/>
    <mergeCell ref="E646:E648"/>
    <mergeCell ref="N646:N649"/>
    <mergeCell ref="A652:A654"/>
    <mergeCell ref="D652:D654"/>
    <mergeCell ref="E652:E654"/>
    <mergeCell ref="N652:N655"/>
    <mergeCell ref="A634:A636"/>
    <mergeCell ref="D634:D636"/>
    <mergeCell ref="E634:E636"/>
    <mergeCell ref="N634:N638"/>
    <mergeCell ref="A641:A643"/>
    <mergeCell ref="D641:D643"/>
    <mergeCell ref="E641:E643"/>
    <mergeCell ref="N641:N643"/>
    <mergeCell ref="A623:A625"/>
    <mergeCell ref="D623:D625"/>
    <mergeCell ref="E623:E625"/>
    <mergeCell ref="N623:N625"/>
    <mergeCell ref="A628:A630"/>
    <mergeCell ref="D628:D630"/>
    <mergeCell ref="E628:E630"/>
    <mergeCell ref="N628:N631"/>
    <mergeCell ref="A611:A613"/>
    <mergeCell ref="D611:D613"/>
    <mergeCell ref="E611:E613"/>
    <mergeCell ref="N611:N614"/>
    <mergeCell ref="A617:A619"/>
    <mergeCell ref="D617:D619"/>
    <mergeCell ref="E617:E619"/>
    <mergeCell ref="N617:N620"/>
    <mergeCell ref="A599:A601"/>
    <mergeCell ref="D599:D601"/>
    <mergeCell ref="E599:E601"/>
    <mergeCell ref="N599:N602"/>
    <mergeCell ref="A605:A607"/>
    <mergeCell ref="D605:D607"/>
    <mergeCell ref="E605:E607"/>
    <mergeCell ref="N605:N608"/>
    <mergeCell ref="A586:A588"/>
    <mergeCell ref="D586:D588"/>
    <mergeCell ref="E586:E588"/>
    <mergeCell ref="N586:N589"/>
    <mergeCell ref="A592:A594"/>
    <mergeCell ref="D592:D594"/>
    <mergeCell ref="E592:E594"/>
    <mergeCell ref="N592:N596"/>
    <mergeCell ref="A574:A576"/>
    <mergeCell ref="D574:D576"/>
    <mergeCell ref="E574:E576"/>
    <mergeCell ref="N574:N577"/>
    <mergeCell ref="A580:A582"/>
    <mergeCell ref="D580:D582"/>
    <mergeCell ref="E580:E582"/>
    <mergeCell ref="N580:N583"/>
    <mergeCell ref="A559:A561"/>
    <mergeCell ref="D559:D561"/>
    <mergeCell ref="E559:E561"/>
    <mergeCell ref="N559:N562"/>
    <mergeCell ref="A565:A567"/>
    <mergeCell ref="D565:D567"/>
    <mergeCell ref="E565:E567"/>
    <mergeCell ref="N565:N571"/>
    <mergeCell ref="A547:A549"/>
    <mergeCell ref="D547:D549"/>
    <mergeCell ref="E547:E549"/>
    <mergeCell ref="N547:N550"/>
    <mergeCell ref="A553:A555"/>
    <mergeCell ref="D553:D555"/>
    <mergeCell ref="E553:E555"/>
    <mergeCell ref="N553:N556"/>
    <mergeCell ref="A535:A537"/>
    <mergeCell ref="D535:D537"/>
    <mergeCell ref="E535:E537"/>
    <mergeCell ref="N535:N538"/>
    <mergeCell ref="A541:A543"/>
    <mergeCell ref="D541:D543"/>
    <mergeCell ref="E541:E543"/>
    <mergeCell ref="N541:N544"/>
    <mergeCell ref="A525:A527"/>
    <mergeCell ref="D525:D527"/>
    <mergeCell ref="E525:E527"/>
    <mergeCell ref="N525:N527"/>
    <mergeCell ref="A530:A532"/>
    <mergeCell ref="D530:D532"/>
    <mergeCell ref="E530:E532"/>
    <mergeCell ref="N530:N532"/>
    <mergeCell ref="A513:A515"/>
    <mergeCell ref="D513:D515"/>
    <mergeCell ref="E513:E515"/>
    <mergeCell ref="N513:N516"/>
    <mergeCell ref="A519:A521"/>
    <mergeCell ref="D519:D522"/>
    <mergeCell ref="E519:E522"/>
    <mergeCell ref="N519:N522"/>
    <mergeCell ref="B496:C496"/>
    <mergeCell ref="A501:A503"/>
    <mergeCell ref="D501:D503"/>
    <mergeCell ref="E501:E503"/>
    <mergeCell ref="N501:N505"/>
    <mergeCell ref="A508:A510"/>
    <mergeCell ref="D508:D510"/>
    <mergeCell ref="E508:E510"/>
    <mergeCell ref="N508:N510"/>
    <mergeCell ref="A482:A484"/>
    <mergeCell ref="D482:D484"/>
    <mergeCell ref="E482:E484"/>
    <mergeCell ref="N482:N486"/>
    <mergeCell ref="A489:A491"/>
    <mergeCell ref="D489:D491"/>
    <mergeCell ref="E489:E491"/>
    <mergeCell ref="N489:N493"/>
    <mergeCell ref="B465:C465"/>
    <mergeCell ref="A470:A472"/>
    <mergeCell ref="D470:D472"/>
    <mergeCell ref="E470:E472"/>
    <mergeCell ref="N470:N474"/>
    <mergeCell ref="A477:A479"/>
    <mergeCell ref="D477:D479"/>
    <mergeCell ref="E477:E479"/>
    <mergeCell ref="N477:N479"/>
    <mergeCell ref="A453:A455"/>
    <mergeCell ref="D453:D455"/>
    <mergeCell ref="E453:E455"/>
    <mergeCell ref="N453:N457"/>
    <mergeCell ref="A460:A462"/>
    <mergeCell ref="D460:D462"/>
    <mergeCell ref="E460:E462"/>
    <mergeCell ref="N460:N462"/>
    <mergeCell ref="A442:A444"/>
    <mergeCell ref="D442:D444"/>
    <mergeCell ref="E442:E444"/>
    <mergeCell ref="N442:N445"/>
    <mergeCell ref="A448:A450"/>
    <mergeCell ref="D448:D450"/>
    <mergeCell ref="E448:E450"/>
    <mergeCell ref="N448:N450"/>
    <mergeCell ref="A423:A425"/>
    <mergeCell ref="D423:D425"/>
    <mergeCell ref="E423:E425"/>
    <mergeCell ref="N423:N426"/>
    <mergeCell ref="B429:C429"/>
    <mergeCell ref="A434:A436"/>
    <mergeCell ref="D434:D436"/>
    <mergeCell ref="E434:E436"/>
    <mergeCell ref="N434:N439"/>
    <mergeCell ref="A412:A414"/>
    <mergeCell ref="D412:D414"/>
    <mergeCell ref="E412:E414"/>
    <mergeCell ref="N412:N414"/>
    <mergeCell ref="A417:A419"/>
    <mergeCell ref="D417:D419"/>
    <mergeCell ref="E417:E419"/>
    <mergeCell ref="N417:N420"/>
    <mergeCell ref="B394:C394"/>
    <mergeCell ref="A399:A401"/>
    <mergeCell ref="D399:D401"/>
    <mergeCell ref="E399:E401"/>
    <mergeCell ref="N399:N402"/>
    <mergeCell ref="A405:A407"/>
    <mergeCell ref="D405:D407"/>
    <mergeCell ref="E405:E407"/>
    <mergeCell ref="N405:N409"/>
    <mergeCell ref="B12:C12"/>
    <mergeCell ref="F6:I6"/>
    <mergeCell ref="D56:D58"/>
    <mergeCell ref="N56:N58"/>
    <mergeCell ref="B61:C61"/>
    <mergeCell ref="B6:C7"/>
    <mergeCell ref="N28:N32"/>
    <mergeCell ref="B15:C15"/>
    <mergeCell ref="B20:C20"/>
    <mergeCell ref="D6:D7"/>
    <mergeCell ref="B8:C8"/>
    <mergeCell ref="B10:C10"/>
    <mergeCell ref="A4:N4"/>
    <mergeCell ref="A6:A7"/>
    <mergeCell ref="J6:N6"/>
    <mergeCell ref="E6:E7"/>
    <mergeCell ref="B11:C11"/>
    <mergeCell ref="D25:D27"/>
    <mergeCell ref="E25:E27"/>
    <mergeCell ref="B389:C389"/>
    <mergeCell ref="B88:C88"/>
    <mergeCell ref="E82:E84"/>
    <mergeCell ref="E119:E121"/>
    <mergeCell ref="E128:E130"/>
    <mergeCell ref="B106:C106"/>
    <mergeCell ref="D76:D78"/>
    <mergeCell ref="B390:C390"/>
    <mergeCell ref="B391:C391"/>
    <mergeCell ref="D388:D392"/>
    <mergeCell ref="N330:N336"/>
    <mergeCell ref="E76:E78"/>
    <mergeCell ref="E142:E144"/>
    <mergeCell ref="D185:D187"/>
    <mergeCell ref="E115:E117"/>
    <mergeCell ref="N243:N247"/>
    <mergeCell ref="N82:N85"/>
    <mergeCell ref="N124:N134"/>
    <mergeCell ref="N93:N103"/>
    <mergeCell ref="N137:N139"/>
    <mergeCell ref="D82:D84"/>
    <mergeCell ref="E97:E99"/>
    <mergeCell ref="E101:E103"/>
    <mergeCell ref="E137:E139"/>
    <mergeCell ref="E111:E113"/>
    <mergeCell ref="D111:D113"/>
    <mergeCell ref="N111:N121"/>
    <mergeCell ref="N66:N73"/>
    <mergeCell ref="E50:E52"/>
    <mergeCell ref="E56:E58"/>
    <mergeCell ref="A123:A135"/>
    <mergeCell ref="B173:C173"/>
    <mergeCell ref="A184:A217"/>
    <mergeCell ref="A141:A146"/>
    <mergeCell ref="D142:D144"/>
    <mergeCell ref="D164:D166"/>
    <mergeCell ref="A136:A140"/>
    <mergeCell ref="A24:A43"/>
    <mergeCell ref="D66:D68"/>
    <mergeCell ref="A55:A59"/>
    <mergeCell ref="D93:D94"/>
    <mergeCell ref="A92:A104"/>
    <mergeCell ref="N50:N53"/>
    <mergeCell ref="A65:A74"/>
    <mergeCell ref="A75:A80"/>
    <mergeCell ref="A81:A86"/>
    <mergeCell ref="N34:N37"/>
    <mergeCell ref="A159:A171"/>
    <mergeCell ref="A110:A122"/>
    <mergeCell ref="B45:C45"/>
    <mergeCell ref="A49:A54"/>
    <mergeCell ref="D50:D52"/>
    <mergeCell ref="D137:D139"/>
    <mergeCell ref="N178:N182"/>
    <mergeCell ref="E29:E31"/>
    <mergeCell ref="E66:E68"/>
    <mergeCell ref="D124:D126"/>
    <mergeCell ref="E124:E126"/>
    <mergeCell ref="E132:E134"/>
    <mergeCell ref="N76:N79"/>
    <mergeCell ref="E34:E36"/>
    <mergeCell ref="E39:E41"/>
    <mergeCell ref="N39:N42"/>
    <mergeCell ref="E154:E156"/>
    <mergeCell ref="A153:A158"/>
    <mergeCell ref="D154:D156"/>
    <mergeCell ref="E164:E166"/>
    <mergeCell ref="N142:N145"/>
    <mergeCell ref="N148:N151"/>
    <mergeCell ref="N154:N157"/>
    <mergeCell ref="A147:A152"/>
    <mergeCell ref="D148:D150"/>
    <mergeCell ref="E148:E150"/>
    <mergeCell ref="A254:A260"/>
    <mergeCell ref="E178:E180"/>
    <mergeCell ref="D178:D180"/>
    <mergeCell ref="D255:D257"/>
    <mergeCell ref="A218:A242"/>
    <mergeCell ref="E189:E191"/>
    <mergeCell ref="D219:D221"/>
    <mergeCell ref="E235:E237"/>
    <mergeCell ref="A249:A253"/>
    <mergeCell ref="A177:A183"/>
    <mergeCell ref="N219:N241"/>
    <mergeCell ref="E209:E211"/>
    <mergeCell ref="E197:E199"/>
    <mergeCell ref="E201:E203"/>
    <mergeCell ref="D244:D246"/>
    <mergeCell ref="E244:E246"/>
    <mergeCell ref="N185:N211"/>
    <mergeCell ref="A243:A248"/>
    <mergeCell ref="E290:E292"/>
    <mergeCell ref="N262:N292"/>
    <mergeCell ref="E227:E229"/>
    <mergeCell ref="E231:E233"/>
    <mergeCell ref="E193:E195"/>
    <mergeCell ref="E223:E225"/>
    <mergeCell ref="E205:E207"/>
    <mergeCell ref="E213:E215"/>
    <mergeCell ref="E239:E241"/>
    <mergeCell ref="N255:N259"/>
    <mergeCell ref="D262:D264"/>
    <mergeCell ref="E266:E268"/>
    <mergeCell ref="D250:D252"/>
    <mergeCell ref="E250:E252"/>
    <mergeCell ref="E255:E257"/>
    <mergeCell ref="N249:N252"/>
    <mergeCell ref="A261:A293"/>
    <mergeCell ref="E274:E276"/>
    <mergeCell ref="B295:C295"/>
    <mergeCell ref="D300:D302"/>
    <mergeCell ref="E300:E302"/>
    <mergeCell ref="E304:E306"/>
    <mergeCell ref="E270:E272"/>
    <mergeCell ref="E278:E280"/>
    <mergeCell ref="E282:E284"/>
    <mergeCell ref="E286:E288"/>
    <mergeCell ref="E308:E310"/>
    <mergeCell ref="A299:A311"/>
    <mergeCell ref="N300:N310"/>
    <mergeCell ref="B313:C313"/>
    <mergeCell ref="A317:A329"/>
    <mergeCell ref="D318:D320"/>
    <mergeCell ref="E318:E320"/>
    <mergeCell ref="N318:N328"/>
    <mergeCell ref="E322:E324"/>
    <mergeCell ref="E326:E328"/>
    <mergeCell ref="N338:N342"/>
    <mergeCell ref="B345:C345"/>
    <mergeCell ref="A349:A353"/>
    <mergeCell ref="D350:D352"/>
    <mergeCell ref="E350:E352"/>
    <mergeCell ref="N350:N352"/>
    <mergeCell ref="A337:A343"/>
    <mergeCell ref="D338:D340"/>
    <mergeCell ref="E338:E340"/>
    <mergeCell ref="B355:C355"/>
    <mergeCell ref="A359:A364"/>
    <mergeCell ref="D360:D362"/>
    <mergeCell ref="E360:E362"/>
    <mergeCell ref="N360:N363"/>
    <mergeCell ref="B366:C366"/>
    <mergeCell ref="A370:A376"/>
    <mergeCell ref="D371:D373"/>
    <mergeCell ref="E371:E373"/>
    <mergeCell ref="N371:N375"/>
    <mergeCell ref="B378:C378"/>
    <mergeCell ref="A382:A387"/>
    <mergeCell ref="D383:D385"/>
    <mergeCell ref="E383:E385"/>
    <mergeCell ref="N383:N386"/>
  </mergeCells>
  <printOptions horizontalCentered="1"/>
  <pageMargins left="0.1968503937007874" right="0.1968503937007874" top="0.3937007874015748" bottom="0.3937007874015748" header="0.31496062992125984" footer="0.2362204724409449"/>
  <pageSetup firstPageNumber="121" useFirstPageNumber="1" horizontalDpi="600" verticalDpi="600" orientation="landscape" paperSize="9" scale="63" r:id="rId1"/>
  <headerFooter>
    <oddFooter>&amp;C&amp;P</oddFooter>
  </headerFooter>
  <rowBreaks count="14" manualBreakCount="14">
    <brk id="59" max="255" man="1"/>
    <brk id="104" max="255" man="1"/>
    <brk id="170" max="255" man="1"/>
    <brk id="217" max="255" man="1"/>
    <brk id="284" max="255" man="1"/>
    <brk id="352" max="13" man="1"/>
    <brk id="415" max="13" man="1"/>
    <brk id="475" max="13" man="1"/>
    <brk id="533" max="13" man="1"/>
    <brk id="584" max="13" man="1"/>
    <brk id="650" max="13" man="1"/>
    <brk id="714" max="13" man="1"/>
    <brk id="783" max="13" man="1"/>
    <brk id="853"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36" sqref="H3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dsalwa</dc:creator>
  <cp:keywords/>
  <dc:description/>
  <cp:lastModifiedBy>Ewa Wypych</cp:lastModifiedBy>
  <cp:lastPrinted>2012-03-29T12:00:47Z</cp:lastPrinted>
  <dcterms:created xsi:type="dcterms:W3CDTF">2006-07-21T07:43:40Z</dcterms:created>
  <dcterms:modified xsi:type="dcterms:W3CDTF">2012-03-29T12:00:51Z</dcterms:modified>
  <cp:category/>
  <cp:version/>
  <cp:contentType/>
  <cp:contentStatus/>
</cp:coreProperties>
</file>