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520" windowHeight="11895" activeTab="0"/>
  </bookViews>
  <sheets>
    <sheet name="umowy (2)" sheetId="1" r:id="rId1"/>
  </sheets>
  <definedNames>
    <definedName name="_xlnm.Print_Area" localSheetId="0">'umowy (2)'!$A$1:$N$188</definedName>
    <definedName name="_xlnm.Print_Titles" localSheetId="0">'umowy (2)'!$9:$11</definedName>
  </definedNames>
  <calcPr fullCalcOnLoad="1"/>
</workbook>
</file>

<file path=xl/sharedStrings.xml><?xml version="1.0" encoding="utf-8"?>
<sst xmlns="http://schemas.openxmlformats.org/spreadsheetml/2006/main" count="280" uniqueCount="132">
  <si>
    <t>Miasto Kielce</t>
  </si>
  <si>
    <t>Wykaz umów, których realizacja w roku budżetowym i w latach następnych jest niezbędna dla zapewnienia ciągłości</t>
  </si>
  <si>
    <t>działania jednostki i których płatność przypada w okresie dłuższym niż rok</t>
  </si>
  <si>
    <t>w zł</t>
  </si>
  <si>
    <t>Lp.</t>
  </si>
  <si>
    <t>Nazwa i cel przedsięwzięcia</t>
  </si>
  <si>
    <t>Okres                 realizacji</t>
  </si>
  <si>
    <t xml:space="preserve">Dział </t>
  </si>
  <si>
    <t>Przewidywane nakłady i źródła finansowania</t>
  </si>
  <si>
    <t>Rok 2011</t>
  </si>
  <si>
    <t>Źródło</t>
  </si>
  <si>
    <t>Łączne nakłady finansowe</t>
  </si>
  <si>
    <t>Stopień realizacji  przedsięwzięć          %                                  7:6</t>
  </si>
  <si>
    <t>Stopień realizacji  przedsięwzięć %                                               11:10</t>
  </si>
  <si>
    <t>Uwagi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</si>
  <si>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</si>
  <si>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</si>
  <si>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</si>
  <si>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</si>
  <si>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</si>
  <si>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</si>
  <si>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</si>
  <si>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</si>
  <si>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</si>
  <si>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</si>
  <si>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</si>
  <si>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</si>
  <si>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</si>
  <si>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A</t>
  </si>
  <si>
    <t>Ogółem przedsięwzięcia:</t>
  </si>
  <si>
    <t>- środki własne miasta</t>
  </si>
  <si>
    <t>- środki inne</t>
  </si>
  <si>
    <t>I.</t>
  </si>
  <si>
    <t>Ogółem przedsięwzięcia bieżące:</t>
  </si>
  <si>
    <t>1.</t>
  </si>
  <si>
    <t>2011 - 2015</t>
  </si>
  <si>
    <t>Wartość przedsięwzięcia:</t>
  </si>
  <si>
    <t>2.</t>
  </si>
  <si>
    <t>Przedsięwzięcie: Bieżące funkcjonowanie jednostek systemu oświaty                        - Zadania Gminy                                                                                                      Cel: Zapewnienie optymalnych standardów placówkom oświatowo-wychowawczym umożliwiających im funkcjonowanie w granicach obowiązujących przepisów prawa.</t>
  </si>
  <si>
    <t>3.</t>
  </si>
  <si>
    <t>4.</t>
  </si>
  <si>
    <t>Przedsięwzięcie: Bieżące funkcjonowanie Świętokrzyskiego Centrum Profilaktyki i Edukacji                                                                                                      Cel: Realizacja GPPPiRPA oraz PN</t>
  </si>
  <si>
    <t>5.</t>
  </si>
  <si>
    <t>Przedsięwzięcie: Bieżące funkcjonowanie Żłobków Samorządowych                                                                                                      Cel: Zapewnienie specjalistycznej opieki dzieciom do 3 lat</t>
  </si>
  <si>
    <t>Przedsięwzięcie:</t>
  </si>
  <si>
    <t>Cel:</t>
  </si>
  <si>
    <t>Bieżące funkcjonowanie Urzędu Miasta i ZOIIUM</t>
  </si>
  <si>
    <t>2011-2015</t>
  </si>
  <si>
    <t>Zapewnienie bieżącego funkcjonowania Urzędu Miasta</t>
  </si>
  <si>
    <t>W zakresie wydatków poniesiono opłaty za zakup energi elektrycznej, c.o.,wody, wywozu śmieci, opłaty za telefon stacjonarny i komórkowy oraz za usługi radcy prawnego.</t>
  </si>
  <si>
    <t>Bieżące funkcjonowanie Geoparku Kielce</t>
  </si>
  <si>
    <t>Promowanie walorów geologicznych Miasta Kielce</t>
  </si>
  <si>
    <t>Geopark Kielce</t>
  </si>
  <si>
    <t>Kielecki Park Technologiczny</t>
  </si>
  <si>
    <t>Bieżące funkcjonowanie Kieleckiego Parku Technologicznego</t>
  </si>
  <si>
    <t>Komenda Straży Miejskiej</t>
  </si>
  <si>
    <t>Bieżące funkcjonowanie Komendy Straży Miejskiej</t>
  </si>
  <si>
    <t>Zapewnienie porządku publicznego</t>
  </si>
  <si>
    <t>Bieżące funkcjonowanie Domów Pomocy Społecznej, Domu dla Matek z Małoletnimi Dziećmi i Kobiet w Ciąży</t>
  </si>
  <si>
    <t>Zapewnienie całodobowej opieki nad osobami starszymi, niepełnosprawnymi i obłożnie chorymi.</t>
  </si>
  <si>
    <t xml:space="preserve"> - środki własne miasta</t>
  </si>
  <si>
    <t>Bieżące funcjonowanie Miejskiego Ośrodka Pomocy Rodzinie</t>
  </si>
  <si>
    <t>Udzielanie pomocy i wsparcia osobom potrzebującym.</t>
  </si>
  <si>
    <t>Przedsięwzięcie</t>
  </si>
  <si>
    <t>Bieżące funkcjonowanie Placówek Opiekuńczo - Wychowawczych, Ośrodka Adopcyjno - Opiekuńczego, Kuchni Cateringowej</t>
  </si>
  <si>
    <t>Cel</t>
  </si>
  <si>
    <t>Zapewnienie całodobowej opieki dzieciom oraz zapewnienie gorących posiłków dla potrzebujących.</t>
  </si>
  <si>
    <t>Miejski Urząd Pracy w Kielcach</t>
  </si>
  <si>
    <t xml:space="preserve">Bieżące funkcjonowanie Miejskiego Urzędu Pracy </t>
  </si>
  <si>
    <t>Przeciwdziałanie bezrobociu poprzez aktywizację zawodową osób bezrobotnych i poszukujących pracy</t>
  </si>
  <si>
    <t>Miejski Zarząd Budynków</t>
  </si>
  <si>
    <t xml:space="preserve">Bieżące funkcjonowanie Miejskiego Zarządu Budynków </t>
  </si>
  <si>
    <t>Zarządzanie mieszkaniowym zasobem Gminy Kielce</t>
  </si>
  <si>
    <t>Bieżące funkcjonowanie MZD</t>
  </si>
  <si>
    <t>Wykonanie zadań statutowych zarządcy dróg na terenie Miasta</t>
  </si>
  <si>
    <t>Miejski Zarząd Dróg</t>
  </si>
  <si>
    <t>Powiatowy Inspektorat Nadzoru Budowlanego</t>
  </si>
  <si>
    <t>Bieżące funkcjonowanie Powiatowego Inspektoratu Nadzoru Budowlanego dla Miasta Kielce</t>
  </si>
  <si>
    <t>Zapewnienie przestrzegania prawa w procesie budowlanym</t>
  </si>
  <si>
    <t>Wydział Budżetu</t>
  </si>
  <si>
    <t xml:space="preserve">Koszty obsługi bankowej </t>
  </si>
  <si>
    <t>Zapewnienie sprawnej obslugi finasnowej Urzędu Miasta Kielce</t>
  </si>
  <si>
    <t>2011-2013</t>
  </si>
  <si>
    <t>Weryfikacja ratingu dla Miasta Kielce</t>
  </si>
  <si>
    <t>Podtrzymywanie ratingu Miasta na skali krajowej Polski oraz skali międzynarodowej</t>
  </si>
  <si>
    <t>Wydział Zarządzania Kryzysowego i Bezpieczeństwa</t>
  </si>
  <si>
    <t>Środki wydatkowano na zakup paliwa i oleju napędowego do sprzętu i pojazdów, energię elektryczną, cieplną, gaz, wodę, odprowadzanie ścieków, wywóz odpadów komunalnych, usługi pocztowe, obsługę prawną dla potrzeb KMPSP, dostęp do sieci Internet, opłaty z tyt. usług telekomunikacyjnych świadczonych w stacjonarnej i ruchomej publicznej sieci telefonicznej, badania profiaktyczne funkcjonariuszy oraz orzeczenia komisji lekarskich stwierdzających o przydatności do służby.</t>
  </si>
  <si>
    <t xml:space="preserve">Bieżace funkcjonowanie Komendy Miejskiej Państwowej Straży Pożarnej </t>
  </si>
  <si>
    <t>Zapewnienie gotowości w zakresie ochrony przeciwpożarowej.</t>
  </si>
  <si>
    <t>Wartość przedsięwzięcia</t>
  </si>
  <si>
    <t>Plan na początek roku</t>
  </si>
  <si>
    <t xml:space="preserve">Zarząd Transportu Miejskiego </t>
  </si>
  <si>
    <t>Bieżace funkcjonowanie Zarządu Transportu Miejskiego w Kielcach</t>
  </si>
  <si>
    <t>Zarządzanie i koordynacja komunikacją publiczną</t>
  </si>
  <si>
    <t xml:space="preserve">Świadczenie usług w wielofunkcyjnym terenie aktywności gospodarczej w zakresie usług doradczych, szkoleniowych, informacyjnych, wynajmu powierzchni biurowych i laboratoryjno-produkcyjnej
</t>
  </si>
  <si>
    <t>śrdoki inne</t>
  </si>
  <si>
    <t>6.</t>
  </si>
  <si>
    <t>7.</t>
  </si>
  <si>
    <t>8.</t>
  </si>
  <si>
    <t>9.</t>
  </si>
  <si>
    <t>10.</t>
  </si>
  <si>
    <t>11.</t>
  </si>
  <si>
    <t>12.</t>
  </si>
  <si>
    <t>13.</t>
  </si>
  <si>
    <t>W ramach przedsięwzięcia podpisane są następujące umowy: Poczta Polska - przesyłki listowe, PKN Orlen - tankowanie samochodów służbowych, Telefonia: TP SA oraz Polkomtel, wynajem powierzchni biurowej od MZB - Strefa Płatnego Parkowania ul. Kościuszki, dostawa oleju opałowego budynek MZD, dostawa wody - dystrybutowry z wodą w ciągach komunikacyjnych MZD - EDEN Sp. z o.o., media: prąd, woda - ZTE oraz Wodociągi Kieleckie, badania okresowe pracowników - WOMP, codzienna prasa - Kolporter SA, usługi Radcy Prawnego - Kancelaria Adwokacka i Radców Prawnych</t>
  </si>
  <si>
    <t>Wydatki obejmują pokrycie kosztów zawartych umów na dostawę energii elektrycznej i cieplnej, wody, opłaty z tytułu zakupu usług telekomunikacyjnych telefonii stacjonarnej i dostępu do sieci Internet, usługi w zakresie komunalnym (ścieki), opłaty MPO usługi dot. monitoringu i informatyczne</t>
  </si>
  <si>
    <t>Przedsięwzięcie to obejmuje pokrycie kosztów zawartych umów na dostawę energii elektrycznej, cieplnej, gazu i wody, usługi w zakresie komunalnym  (ścieki), opłaty MPO,  monitoringu i informatyczne, dostępu do sieci Internet, zakupu usług telekomunikacyjnych telefonii stacjonarnej</t>
  </si>
  <si>
    <t>Środki przeznaczone na:  zakup energii, zakup usług pozostałych, usług dostępu do sieci Internet
,opłaty z tytułu zakupu usług telekomunikacyjnych świadczonych w ruchomej publicznej sieci telefonicznej, opłaty z tytułu zakupu usług telekomunikacyjnych świadczonych w stacjonarnej publicznej sieci telefonicznej</t>
  </si>
  <si>
    <t>Środki wydatkowano na  zakup energii elektrycznej, wody, usług odprowadzania ścieków, wywozu śmieci, dozorowania, obsługę kotłowni, usługi pocztowe, bankowe, informatyczne, prawne, ubezpieczenie, zakup usług dostępu do sieci internet, opłaty za usługę w ruchomej i stacjonarnej sieci telekomunikacyjnej</t>
  </si>
  <si>
    <t xml:space="preserve">Przedsięwziecia mają charakter ciągły dotyczą opłat za media w tym energie elektr.,cieplna,dostawa wody są ściśle związane z bieżącą działalnością Urzędu </t>
  </si>
  <si>
    <t>Przedsięwzięcie: Bieżące funkcjonowanie jednostki budżetowej pn. "Wzgórze Zamkowe"                                                                                                            Cel: Promocja współczesnego designu oraz prowadzenie i inspirowanie działalności o charakterze edukacyjnym z zakresu dziejów Kielc.</t>
  </si>
  <si>
    <t>Przedsięwzięcie: Bieżące funkcjonowanie jednostek systemu oświaty                     - Zadania Powiatu                                                                                                    Cel: Zapewnienie optymalnych standardów placówkom oświatowo-wychowawczym umożliwiających im funkcjonowanie w granicach obowiązujących przepisów prawa.</t>
  </si>
  <si>
    <t>Środki wykorzystano na: zakup paliwa do pojazdów służbowych, zakup energii elektrycznej, wody i gazu, zakup usług zdrowotnych-badania profilaktyczne pracowników, opłaty za usługi pocztowe i RTV, opłaty za ścieki i wywóz nieczystości, opłaty za usługi sprzątania, opłaty za przydział częstotliwości, opłaty za dostęp do sieci Internet, opłaty za usługi telekomunikacyjne telefonii komórkowej i stacjonarnej, koszty wynajmu pomieszczeń w Komendzie Wojewódzkiej Policji na potrzeby przetrzymywania psów patrolowych, opłaty za ubezpieczenie pojazdów służbowych i budynków, opłatę za trwały zarząd nieruchomością, opłatę za zajęcie pasa drogowego, wynagrodzenie bezosobowe z tyt. umowy zlecenia na usługi w zakresie bhp.</t>
  </si>
  <si>
    <t>Wydzial Edukacji, Kultury i Sportu</t>
  </si>
  <si>
    <t>Wydatki dotyczą pokrycia kosztów na dostawy energii. gazu, wody, usług telefonii komórkowej i stacjonarnej, opłaty radiowe i telewizyjne, usługi dostępu do sieci Internet oraz koszty i prowizje bankowe.</t>
  </si>
  <si>
    <t>Wydatki dotyczą pokrycia kosztów na dostawę energii. gazu, wody, usługi telefonii komórkowej i stacjonarnej , opłaty radiowe i telewizyjne, usługi dostępu do sieci Internet oraz koszty i prowizje bankowe.</t>
  </si>
  <si>
    <t>Miejski Ośrodek Pomocy Rodzinie</t>
  </si>
  <si>
    <t xml:space="preserve"> </t>
  </si>
  <si>
    <t>Zakład Obsługi i Informatyki Urzędu Miasta Kielce</t>
  </si>
  <si>
    <t>Wydatki poniesione do dnia 31.12.2011</t>
  </si>
  <si>
    <t>Planowane wydatki                      po zmianach                          na 31.12.2011</t>
  </si>
  <si>
    <t>Wykonanie na dzień 31.12.2011</t>
  </si>
  <si>
    <t>Wydatki poniesiono na opłaty związane z bieżącym funkcjonowaniem Urzędu Miasta i ZOIIUM za okres grudzień 2010r. - grudzień 2011r., tj,:
1/ opłaty za dostawę mediów (wody, energii elektrycznej i cieplnej) do budynków przy ul. Rynek 1, Strycharskiej 6 oraz do wynajmowanych pomieszczeń przy ul. Koziej (dla BPP), przy ul. Szymanowskiego 6 ( Wydział SO), do biura Przedstawicielstwa Kielc w Gotha,
2/ odprowadzenie ścieków z w/w nieruchomości,
3/ opłat za usługi dostępu do sieci Internet,
4/ opłat za usługi telekomunikacyjne w ruchomej i stacjonarnej sieci telefonicznej,
5/ opłat z tytułu czynszu za wynajmowane pomieszczenia przy ul. Koziej na potrzeby BPP i przy Al. IX Wieków Kielc na potrzeby ODG i K
6/ opłat za ubezpieczenie majątku - wniesiono opłatę roczną.</t>
  </si>
  <si>
    <t>Wydatki związane z  utrzymaniem Inkubatora Technologicznego  przy ul. Olszewskiego 6, m.in. koszty ochrony mienia, enerigii elektrycznej i cieplnej , zużycia wody,wywozu odpadów itp..</t>
  </si>
  <si>
    <t>Środki wydatkowano na aktualizację ratingu Miasta przeprowadzoną przez firmę ratingową w 2011r.</t>
  </si>
  <si>
    <t>Dotyczy wydatków na czynsze, media w tym energia elektryczna, opłaty za telefony stacjonarne i komórkowe oraz usługi internetowe</t>
  </si>
  <si>
    <t>Tabela Nr 4</t>
  </si>
  <si>
    <t>Poniesiono wydatki na koszty prowizji i opłaty bankowe</t>
  </si>
  <si>
    <t>Środki  wydatkowano na zapłacenie faktur za czynsz, energię elektryczną, energię cieplną, wodę i koszty administracyjne za wynajmowany lokal; opłaty za kartę bankomatową,  badania okresowe pracowników , opłaty za telefon i Internet, ubezpieczenie OC, AC i NW za samochody służbowe oraz na odnowienie licencji za zakupione programy komputerowe</t>
  </si>
  <si>
    <t xml:space="preserve">Wydatki związane z energią elektryczną i cieplną, woda, gaz, wywóz nieczystości, ścieki, opłaty i prowizje bankowe, usługi pocztowe, usługi kominiarskie, utylizacja odpadów w Domach Pomocy Społecznej, Domu dla Matek z Małoletnimi Dziećmi i Kobiet w Ciąży </t>
  </si>
  <si>
    <t xml:space="preserve">Wydatki związane z energią elektryczną i cieplną, woda, gaz, wywóz nieczystości, ścieki, opłaty pocztowe w Miejskim Ośrodku Pomocy Rodzinie </t>
  </si>
  <si>
    <t xml:space="preserve">Wydatki związane z energią elektryczną i cieplną, woda, gaz, wywóz nieczystości, ścieki, opłaty i prowizje bankowe, usługi pocztowe, w Placówkach Opiekuńczo - Wychowawczych, Ośrodku Adopcyjno - Opiekuńczym, Kuchni Cateringowej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</si>
</sst>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,##0.0\ _z_ł_-;\-* #,##0.0\ _z_ł_-;_-* &quot;-&quot;?\ _z_ł_-;_-@_-"/>
    <numFmt numFmtId="167" formatCode="_-* #,##0.0\ _z_ł_-;\-* #,##0.0\ _z_ł_-;_-* &quot;-&quot;\ _z_ł_-;_-@_-"/>
    <numFmt numFmtId="168" formatCode="_-* #,##0.00\ _z_ł_-;\-* #,##0.00\ _z_ł_-;_-* &quot;-&quot;\ _z_ł_-;_-@_-"/>
    <numFmt numFmtId="169" formatCode="#,##0.000"/>
    <numFmt numFmtId="170" formatCode="#,##0.0000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_ ;\-#,##0\ "/>
  </numFmts>
  <fonts count="5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.5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i/>
      <sz val="10"/>
      <color indexed="2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rgb="FFCC3399"/>
      <name val="Arial"/>
      <family val="2"/>
    </font>
    <font>
      <sz val="10"/>
      <color rgb="FFCC3399"/>
      <name val="Arial"/>
      <family val="2"/>
    </font>
    <font>
      <b/>
      <sz val="10"/>
      <color rgb="FFCC3399"/>
      <name val="Arial"/>
      <family val="2"/>
    </font>
    <font>
      <b/>
      <i/>
      <sz val="10"/>
      <color rgb="FFCC3399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3" fontId="7" fillId="0" borderId="0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vertical="center"/>
    </xf>
    <xf numFmtId="4" fontId="0" fillId="33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vertical="center"/>
    </xf>
    <xf numFmtId="4" fontId="0" fillId="33" borderId="21" xfId="0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165" fontId="2" fillId="33" borderId="17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vertical="center"/>
    </xf>
    <xf numFmtId="165" fontId="0" fillId="33" borderId="17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vertical="center"/>
    </xf>
    <xf numFmtId="165" fontId="0" fillId="33" borderId="2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165" fontId="2" fillId="0" borderId="1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49" fontId="0" fillId="0" borderId="20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vertical="center"/>
    </xf>
    <xf numFmtId="165" fontId="0" fillId="0" borderId="3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165" fontId="0" fillId="33" borderId="17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2" fillId="33" borderId="15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2" fillId="0" borderId="28" xfId="0" applyNumberFormat="1" applyFont="1" applyBorder="1" applyAlignment="1">
      <alignment vertical="center"/>
    </xf>
    <xf numFmtId="4" fontId="2" fillId="33" borderId="17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0" fillId="0" borderId="20" xfId="0" applyNumberFormat="1" applyFont="1" applyBorder="1" applyAlignment="1">
      <alignment horizontal="right" vertical="center"/>
    </xf>
    <xf numFmtId="4" fontId="2" fillId="33" borderId="15" xfId="0" applyNumberFormat="1" applyFont="1" applyFill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35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2" fillId="33" borderId="17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49" fontId="54" fillId="0" borderId="38" xfId="0" applyNumberFormat="1" applyFont="1" applyBorder="1" applyAlignment="1">
      <alignment horizontal="center" vertical="center"/>
    </xf>
    <xf numFmtId="0" fontId="54" fillId="34" borderId="39" xfId="0" applyFont="1" applyFill="1" applyBorder="1" applyAlignment="1">
      <alignment vertical="center"/>
    </xf>
    <xf numFmtId="0" fontId="54" fillId="34" borderId="18" xfId="0" applyFont="1" applyFill="1" applyBorder="1" applyAlignment="1">
      <alignment vertical="center"/>
    </xf>
    <xf numFmtId="0" fontId="54" fillId="34" borderId="19" xfId="0" applyFont="1" applyFill="1" applyBorder="1" applyAlignment="1">
      <alignment vertical="center"/>
    </xf>
    <xf numFmtId="0" fontId="54" fillId="34" borderId="20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vertical="center"/>
    </xf>
    <xf numFmtId="4" fontId="54" fillId="34" borderId="20" xfId="0" applyNumberFormat="1" applyFont="1" applyFill="1" applyBorder="1" applyAlignment="1">
      <alignment vertical="center"/>
    </xf>
    <xf numFmtId="164" fontId="55" fillId="35" borderId="20" xfId="0" applyNumberFormat="1" applyFont="1" applyFill="1" applyBorder="1" applyAlignment="1">
      <alignment horizontal="center"/>
    </xf>
    <xf numFmtId="4" fontId="54" fillId="34" borderId="20" xfId="0" applyNumberFormat="1" applyFont="1" applyFill="1" applyBorder="1" applyAlignment="1">
      <alignment horizontal="right" vertical="center"/>
    </xf>
    <xf numFmtId="165" fontId="54" fillId="34" borderId="20" xfId="0" applyNumberFormat="1" applyFont="1" applyFill="1" applyBorder="1" applyAlignment="1">
      <alignment horizontal="center" vertical="center"/>
    </xf>
    <xf numFmtId="4" fontId="54" fillId="35" borderId="14" xfId="0" applyNumberFormat="1" applyFont="1" applyFill="1" applyBorder="1" applyAlignment="1">
      <alignment vertical="center"/>
    </xf>
    <xf numFmtId="0" fontId="55" fillId="36" borderId="40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4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/>
    </xf>
    <xf numFmtId="4" fontId="54" fillId="0" borderId="28" xfId="0" applyNumberFormat="1" applyFont="1" applyBorder="1" applyAlignment="1">
      <alignment horizontal="right" vertical="center"/>
    </xf>
    <xf numFmtId="4" fontId="54" fillId="0" borderId="15" xfId="0" applyNumberFormat="1" applyFont="1" applyBorder="1" applyAlignment="1">
      <alignment horizontal="right" vertical="center"/>
    </xf>
    <xf numFmtId="165" fontId="54" fillId="0" borderId="17" xfId="0" applyNumberFormat="1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4" fontId="54" fillId="0" borderId="28" xfId="0" applyNumberFormat="1" applyFont="1" applyBorder="1" applyAlignment="1">
      <alignment/>
    </xf>
    <xf numFmtId="165" fontId="55" fillId="8" borderId="17" xfId="0" applyNumberFormat="1" applyFont="1" applyFill="1" applyBorder="1" applyAlignment="1">
      <alignment horizontal="center"/>
    </xf>
    <xf numFmtId="4" fontId="54" fillId="0" borderId="21" xfId="0" applyNumberFormat="1" applyFont="1" applyFill="1" applyBorder="1" applyAlignment="1">
      <alignment vertical="center"/>
    </xf>
    <xf numFmtId="4" fontId="54" fillId="0" borderId="13" xfId="0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vertical="center"/>
    </xf>
    <xf numFmtId="165" fontId="2" fillId="33" borderId="15" xfId="0" applyNumberFormat="1" applyFont="1" applyFill="1" applyBorder="1" applyAlignment="1">
      <alignment horizontal="center" vertical="center"/>
    </xf>
    <xf numFmtId="4" fontId="2" fillId="33" borderId="28" xfId="0" applyNumberFormat="1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>
      <alignment horizontal="right" vertical="center"/>
    </xf>
    <xf numFmtId="4" fontId="2" fillId="33" borderId="24" xfId="0" applyNumberFormat="1" applyFont="1" applyFill="1" applyBorder="1" applyAlignment="1">
      <alignment horizontal="right" vertical="center"/>
    </xf>
    <xf numFmtId="0" fontId="0" fillId="36" borderId="40" xfId="0" applyFont="1" applyFill="1" applyBorder="1" applyAlignment="1">
      <alignment vertical="center"/>
    </xf>
    <xf numFmtId="0" fontId="0" fillId="36" borderId="17" xfId="0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4" fontId="0" fillId="33" borderId="0" xfId="0" applyNumberFormat="1" applyFont="1" applyFill="1" applyBorder="1" applyAlignment="1">
      <alignment horizontal="right" vertical="center"/>
    </xf>
    <xf numFmtId="4" fontId="0" fillId="33" borderId="17" xfId="0" applyNumberFormat="1" applyFont="1" applyFill="1" applyBorder="1" applyAlignment="1">
      <alignment horizontal="right" vertical="center"/>
    </xf>
    <xf numFmtId="0" fontId="0" fillId="36" borderId="16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165" fontId="2" fillId="33" borderId="13" xfId="0" applyNumberFormat="1" applyFont="1" applyFill="1" applyBorder="1" applyAlignment="1">
      <alignment horizontal="center" vertical="center"/>
    </xf>
    <xf numFmtId="0" fontId="0" fillId="36" borderId="39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6" borderId="19" xfId="0" applyFont="1" applyFill="1" applyBorder="1" applyAlignment="1">
      <alignment vertical="center"/>
    </xf>
    <xf numFmtId="0" fontId="0" fillId="36" borderId="20" xfId="0" applyFont="1" applyFill="1" applyBorder="1" applyAlignment="1">
      <alignment horizontal="center" vertical="center"/>
    </xf>
    <xf numFmtId="4" fontId="0" fillId="36" borderId="20" xfId="0" applyNumberFormat="1" applyFont="1" applyFill="1" applyBorder="1" applyAlignment="1">
      <alignment vertical="center"/>
    </xf>
    <xf numFmtId="165" fontId="0" fillId="36" borderId="20" xfId="0" applyNumberFormat="1" applyFont="1" applyFill="1" applyBorder="1" applyAlignment="1">
      <alignment horizontal="center" vertical="center"/>
    </xf>
    <xf numFmtId="4" fontId="0" fillId="36" borderId="18" xfId="0" applyNumberFormat="1" applyFont="1" applyFill="1" applyBorder="1" applyAlignment="1">
      <alignment horizontal="right" vertical="center"/>
    </xf>
    <xf numFmtId="4" fontId="0" fillId="36" borderId="20" xfId="0" applyNumberFormat="1" applyFont="1" applyFill="1" applyBorder="1" applyAlignment="1">
      <alignment horizontal="right" vertical="center"/>
    </xf>
    <xf numFmtId="4" fontId="0" fillId="36" borderId="19" xfId="0" applyNumberFormat="1" applyFont="1" applyFill="1" applyBorder="1" applyAlignment="1">
      <alignment horizontal="right" vertical="center"/>
    </xf>
    <xf numFmtId="0" fontId="0" fillId="0" borderId="40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6" borderId="15" xfId="0" applyFont="1" applyFill="1" applyBorder="1" applyAlignment="1">
      <alignment vertical="center"/>
    </xf>
    <xf numFmtId="4" fontId="2" fillId="36" borderId="15" xfId="0" applyNumberFormat="1" applyFont="1" applyFill="1" applyBorder="1" applyAlignment="1">
      <alignment vertical="center"/>
    </xf>
    <xf numFmtId="165" fontId="2" fillId="36" borderId="15" xfId="0" applyNumberFormat="1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right" vertical="center"/>
    </xf>
    <xf numFmtId="4" fontId="0" fillId="36" borderId="17" xfId="0" applyNumberFormat="1" applyFont="1" applyFill="1" applyBorder="1" applyAlignment="1">
      <alignment vertical="center"/>
    </xf>
    <xf numFmtId="165" fontId="0" fillId="36" borderId="17" xfId="0" applyNumberFormat="1" applyFont="1" applyFill="1" applyBorder="1" applyAlignment="1">
      <alignment horizontal="center" vertical="center"/>
    </xf>
    <xf numFmtId="4" fontId="0" fillId="36" borderId="17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4" fontId="2" fillId="36" borderId="17" xfId="0" applyNumberFormat="1" applyFont="1" applyFill="1" applyBorder="1" applyAlignment="1">
      <alignment vertical="center"/>
    </xf>
    <xf numFmtId="165" fontId="2" fillId="36" borderId="17" xfId="0" applyNumberFormat="1" applyFont="1" applyFill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right" vertical="center"/>
    </xf>
    <xf numFmtId="165" fontId="0" fillId="0" borderId="20" xfId="0" applyNumberFormat="1" applyFont="1" applyBorder="1" applyAlignment="1">
      <alignment horizontal="center" vertical="center"/>
    </xf>
    <xf numFmtId="4" fontId="2" fillId="36" borderId="17" xfId="0" applyNumberFormat="1" applyFont="1" applyFill="1" applyBorder="1" applyAlignment="1">
      <alignment horizontal="center" vertical="center"/>
    </xf>
    <xf numFmtId="165" fontId="0" fillId="0" borderId="23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31" xfId="0" applyNumberFormat="1" applyFont="1" applyBorder="1" applyAlignment="1">
      <alignment horizontal="center" vertical="center"/>
    </xf>
    <xf numFmtId="0" fontId="0" fillId="36" borderId="41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24" xfId="0" applyFont="1" applyFill="1" applyBorder="1" applyAlignment="1">
      <alignment vertical="center"/>
    </xf>
    <xf numFmtId="4" fontId="0" fillId="36" borderId="15" xfId="0" applyNumberFormat="1" applyFont="1" applyFill="1" applyBorder="1" applyAlignment="1">
      <alignment vertical="center"/>
    </xf>
    <xf numFmtId="4" fontId="0" fillId="36" borderId="15" xfId="0" applyNumberFormat="1" applyFont="1" applyFill="1" applyBorder="1" applyAlignment="1">
      <alignment horizontal="right" vertical="center"/>
    </xf>
    <xf numFmtId="165" fontId="0" fillId="36" borderId="15" xfId="0" applyNumberFormat="1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vertical="center"/>
    </xf>
    <xf numFmtId="4" fontId="0" fillId="36" borderId="17" xfId="0" applyNumberFormat="1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64" fontId="0" fillId="36" borderId="15" xfId="0" applyNumberFormat="1" applyFont="1" applyFill="1" applyBorder="1" applyAlignment="1">
      <alignment horizontal="center"/>
    </xf>
    <xf numFmtId="164" fontId="2" fillId="36" borderId="17" xfId="0" applyNumberFormat="1" applyFont="1" applyFill="1" applyBorder="1" applyAlignment="1">
      <alignment horizontal="center"/>
    </xf>
    <xf numFmtId="164" fontId="0" fillId="36" borderId="17" xfId="0" applyNumberFormat="1" applyFont="1" applyFill="1" applyBorder="1" applyAlignment="1">
      <alignment horizontal="center"/>
    </xf>
    <xf numFmtId="164" fontId="0" fillId="36" borderId="20" xfId="0" applyNumberFormat="1" applyFont="1" applyFill="1" applyBorder="1" applyAlignment="1">
      <alignment horizontal="center"/>
    </xf>
    <xf numFmtId="165" fontId="2" fillId="36" borderId="17" xfId="0" applyNumberFormat="1" applyFont="1" applyFill="1" applyBorder="1" applyAlignment="1">
      <alignment horizontal="right" vertical="center"/>
    </xf>
    <xf numFmtId="165" fontId="0" fillId="36" borderId="17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/>
    </xf>
    <xf numFmtId="4" fontId="0" fillId="37" borderId="16" xfId="0" applyNumberFormat="1" applyFont="1" applyFill="1" applyBorder="1" applyAlignment="1">
      <alignment vertical="center"/>
    </xf>
    <xf numFmtId="164" fontId="0" fillId="37" borderId="17" xfId="0" applyNumberFormat="1" applyFont="1" applyFill="1" applyBorder="1" applyAlignment="1">
      <alignment horizontal="center"/>
    </xf>
    <xf numFmtId="4" fontId="0" fillId="37" borderId="16" xfId="0" applyNumberFormat="1" applyFont="1" applyFill="1" applyBorder="1" applyAlignment="1">
      <alignment horizontal="right" vertical="center"/>
    </xf>
    <xf numFmtId="4" fontId="0" fillId="37" borderId="17" xfId="0" applyNumberFormat="1" applyFont="1" applyFill="1" applyBorder="1" applyAlignment="1">
      <alignment horizontal="right" vertical="center"/>
    </xf>
    <xf numFmtId="165" fontId="0" fillId="37" borderId="17" xfId="0" applyNumberFormat="1" applyFont="1" applyFill="1" applyBorder="1" applyAlignment="1">
      <alignment horizontal="center" vertical="center"/>
    </xf>
    <xf numFmtId="4" fontId="2" fillId="37" borderId="16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164" fontId="0" fillId="0" borderId="17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37" borderId="40" xfId="0" applyFont="1" applyFill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4" fontId="0" fillId="36" borderId="20" xfId="0" applyNumberFormat="1" applyFont="1" applyFill="1" applyBorder="1" applyAlignment="1">
      <alignment horizontal="center" vertical="center"/>
    </xf>
    <xf numFmtId="0" fontId="2" fillId="38" borderId="40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vertical="center"/>
    </xf>
    <xf numFmtId="4" fontId="2" fillId="38" borderId="17" xfId="0" applyNumberFormat="1" applyFont="1" applyFill="1" applyBorder="1" applyAlignment="1">
      <alignment vertical="center"/>
    </xf>
    <xf numFmtId="164" fontId="2" fillId="38" borderId="17" xfId="0" applyNumberFormat="1" applyFont="1" applyFill="1" applyBorder="1" applyAlignment="1">
      <alignment horizontal="center"/>
    </xf>
    <xf numFmtId="4" fontId="2" fillId="38" borderId="17" xfId="0" applyNumberFormat="1" applyFont="1" applyFill="1" applyBorder="1" applyAlignment="1">
      <alignment horizontal="right" vertical="center"/>
    </xf>
    <xf numFmtId="165" fontId="2" fillId="38" borderId="17" xfId="0" applyNumberFormat="1" applyFont="1" applyFill="1" applyBorder="1" applyAlignment="1">
      <alignment horizontal="center" vertical="center"/>
    </xf>
    <xf numFmtId="4" fontId="0" fillId="39" borderId="13" xfId="0" applyNumberFormat="1" applyFont="1" applyFill="1" applyBorder="1" applyAlignment="1">
      <alignment vertical="center"/>
    </xf>
    <xf numFmtId="0" fontId="0" fillId="38" borderId="40" xfId="0" applyFont="1" applyFill="1" applyBorder="1" applyAlignment="1">
      <alignment vertical="center"/>
    </xf>
    <xf numFmtId="49" fontId="0" fillId="38" borderId="16" xfId="0" applyNumberFormat="1" applyFont="1" applyFill="1" applyBorder="1" applyAlignment="1">
      <alignment vertical="center"/>
    </xf>
    <xf numFmtId="4" fontId="0" fillId="38" borderId="17" xfId="0" applyNumberFormat="1" applyFont="1" applyFill="1" applyBorder="1" applyAlignment="1">
      <alignment vertical="center"/>
    </xf>
    <xf numFmtId="4" fontId="0" fillId="38" borderId="17" xfId="0" applyNumberFormat="1" applyFont="1" applyFill="1" applyBorder="1" applyAlignment="1">
      <alignment horizontal="right" vertical="center"/>
    </xf>
    <xf numFmtId="165" fontId="0" fillId="38" borderId="17" xfId="0" applyNumberFormat="1" applyFont="1" applyFill="1" applyBorder="1" applyAlignment="1">
      <alignment horizontal="center" vertical="center"/>
    </xf>
    <xf numFmtId="0" fontId="0" fillId="38" borderId="39" xfId="0" applyFont="1" applyFill="1" applyBorder="1" applyAlignment="1">
      <alignment vertical="center"/>
    </xf>
    <xf numFmtId="0" fontId="0" fillId="38" borderId="18" xfId="0" applyFont="1" applyFill="1" applyBorder="1" applyAlignment="1">
      <alignment vertical="center"/>
    </xf>
    <xf numFmtId="0" fontId="0" fillId="38" borderId="19" xfId="0" applyFont="1" applyFill="1" applyBorder="1" applyAlignment="1">
      <alignment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vertical="center"/>
    </xf>
    <xf numFmtId="4" fontId="0" fillId="38" borderId="20" xfId="0" applyNumberFormat="1" applyFont="1" applyFill="1" applyBorder="1" applyAlignment="1">
      <alignment vertical="center"/>
    </xf>
    <xf numFmtId="4" fontId="0" fillId="38" borderId="20" xfId="0" applyNumberFormat="1" applyFont="1" applyFill="1" applyBorder="1" applyAlignment="1">
      <alignment horizontal="right" vertical="center"/>
    </xf>
    <xf numFmtId="165" fontId="0" fillId="38" borderId="20" xfId="0" applyNumberFormat="1" applyFont="1" applyFill="1" applyBorder="1" applyAlignment="1">
      <alignment horizontal="center" vertical="center"/>
    </xf>
    <xf numFmtId="4" fontId="0" fillId="39" borderId="14" xfId="0" applyNumberFormat="1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4" fontId="0" fillId="34" borderId="15" xfId="0" applyNumberFormat="1" applyFont="1" applyFill="1" applyBorder="1" applyAlignment="1">
      <alignment vertical="center"/>
    </xf>
    <xf numFmtId="164" fontId="0" fillId="35" borderId="15" xfId="0" applyNumberFormat="1" applyFont="1" applyFill="1" applyBorder="1" applyAlignment="1">
      <alignment horizontal="center"/>
    </xf>
    <xf numFmtId="4" fontId="0" fillId="34" borderId="15" xfId="0" applyNumberFormat="1" applyFont="1" applyFill="1" applyBorder="1" applyAlignment="1">
      <alignment horizontal="right" vertical="center"/>
    </xf>
    <xf numFmtId="165" fontId="0" fillId="34" borderId="15" xfId="0" applyNumberFormat="1" applyFont="1" applyFill="1" applyBorder="1" applyAlignment="1">
      <alignment horizontal="center" vertical="center"/>
    </xf>
    <xf numFmtId="4" fontId="0" fillId="35" borderId="21" xfId="0" applyNumberFormat="1" applyFont="1" applyFill="1" applyBorder="1" applyAlignment="1">
      <alignment vertical="center"/>
    </xf>
    <xf numFmtId="0" fontId="2" fillId="34" borderId="4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4" fontId="2" fillId="34" borderId="17" xfId="0" applyNumberFormat="1" applyFont="1" applyFill="1" applyBorder="1" applyAlignment="1">
      <alignment vertical="center"/>
    </xf>
    <xf numFmtId="164" fontId="2" fillId="35" borderId="17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right" vertical="center"/>
    </xf>
    <xf numFmtId="165" fontId="2" fillId="34" borderId="17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vertical="center"/>
    </xf>
    <xf numFmtId="0" fontId="0" fillId="34" borderId="40" xfId="0" applyFont="1" applyFill="1" applyBorder="1" applyAlignment="1">
      <alignment vertical="center"/>
    </xf>
    <xf numFmtId="49" fontId="0" fillId="34" borderId="16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4" fontId="0" fillId="34" borderId="17" xfId="0" applyNumberFormat="1" applyFont="1" applyFill="1" applyBorder="1" applyAlignment="1">
      <alignment vertical="center"/>
    </xf>
    <xf numFmtId="4" fontId="0" fillId="34" borderId="17" xfId="0" applyNumberFormat="1" applyFont="1" applyFill="1" applyBorder="1" applyAlignment="1">
      <alignment horizontal="right" vertical="center"/>
    </xf>
    <xf numFmtId="165" fontId="0" fillId="34" borderId="17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37" borderId="15" xfId="0" applyNumberFormat="1" applyFont="1" applyFill="1" applyBorder="1" applyAlignment="1">
      <alignment horizontal="center" vertical="center"/>
    </xf>
    <xf numFmtId="4" fontId="0" fillId="37" borderId="28" xfId="0" applyNumberFormat="1" applyFont="1" applyFill="1" applyBorder="1" applyAlignment="1">
      <alignment horizontal="right" vertical="center"/>
    </xf>
    <xf numFmtId="4" fontId="0" fillId="37" borderId="15" xfId="0" applyNumberFormat="1" applyFont="1" applyFill="1" applyBorder="1" applyAlignment="1">
      <alignment horizontal="right" vertical="center"/>
    </xf>
    <xf numFmtId="165" fontId="2" fillId="37" borderId="17" xfId="0" applyNumberFormat="1" applyFont="1" applyFill="1" applyBorder="1" applyAlignment="1">
      <alignment horizontal="center" vertical="center"/>
    </xf>
    <xf numFmtId="4" fontId="2" fillId="37" borderId="17" xfId="0" applyNumberFormat="1" applyFont="1" applyFill="1" applyBorder="1" applyAlignment="1">
      <alignment horizontal="right" vertical="center"/>
    </xf>
    <xf numFmtId="164" fontId="0" fillId="37" borderId="20" xfId="0" applyNumberFormat="1" applyFont="1" applyFill="1" applyBorder="1" applyAlignment="1">
      <alignment horizontal="center"/>
    </xf>
    <xf numFmtId="4" fontId="0" fillId="37" borderId="2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3" fontId="2" fillId="38" borderId="17" xfId="0" applyNumberFormat="1" applyFont="1" applyFill="1" applyBorder="1" applyAlignment="1">
      <alignment vertical="center"/>
    </xf>
    <xf numFmtId="3" fontId="0" fillId="38" borderId="17" xfId="0" applyNumberFormat="1" applyFont="1" applyFill="1" applyBorder="1" applyAlignment="1">
      <alignment vertical="center"/>
    </xf>
    <xf numFmtId="3" fontId="0" fillId="38" borderId="20" xfId="0" applyNumberFormat="1" applyFont="1" applyFill="1" applyBorder="1" applyAlignment="1">
      <alignment vertical="center"/>
    </xf>
    <xf numFmtId="3" fontId="0" fillId="34" borderId="15" xfId="0" applyNumberFormat="1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0" fillId="34" borderId="17" xfId="0" applyNumberFormat="1" applyFont="1" applyFill="1" applyBorder="1" applyAlignment="1">
      <alignment vertical="center"/>
    </xf>
    <xf numFmtId="3" fontId="54" fillId="34" borderId="20" xfId="0" applyNumberFormat="1" applyFont="1" applyFill="1" applyBorder="1" applyAlignment="1">
      <alignment vertical="center"/>
    </xf>
    <xf numFmtId="3" fontId="2" fillId="36" borderId="17" xfId="0" applyNumberFormat="1" applyFont="1" applyFill="1" applyBorder="1" applyAlignment="1">
      <alignment vertical="center"/>
    </xf>
    <xf numFmtId="3" fontId="0" fillId="36" borderId="17" xfId="0" applyNumberFormat="1" applyFont="1" applyFill="1" applyBorder="1" applyAlignment="1">
      <alignment vertical="center"/>
    </xf>
    <xf numFmtId="3" fontId="0" fillId="36" borderId="20" xfId="0" applyNumberFormat="1" applyFont="1" applyFill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36" borderId="15" xfId="0" applyNumberFormat="1" applyFont="1" applyFill="1" applyBorder="1" applyAlignment="1">
      <alignment vertical="center"/>
    </xf>
    <xf numFmtId="3" fontId="2" fillId="33" borderId="15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vertical="center"/>
    </xf>
    <xf numFmtId="3" fontId="0" fillId="33" borderId="17" xfId="0" applyNumberFormat="1" applyFont="1" applyFill="1" applyBorder="1" applyAlignment="1">
      <alignment/>
    </xf>
    <xf numFmtId="3" fontId="0" fillId="33" borderId="20" xfId="0" applyNumberFormat="1" applyFont="1" applyFill="1" applyBorder="1" applyAlignment="1">
      <alignment/>
    </xf>
    <xf numFmtId="3" fontId="54" fillId="0" borderId="28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28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2" fillId="33" borderId="24" xfId="0" applyNumberFormat="1" applyFont="1" applyFill="1" applyBorder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0" fillId="36" borderId="19" xfId="0" applyNumberFormat="1" applyFont="1" applyFill="1" applyBorder="1" applyAlignment="1">
      <alignment vertical="center"/>
    </xf>
    <xf numFmtId="3" fontId="2" fillId="36" borderId="15" xfId="0" applyNumberFormat="1" applyFont="1" applyFill="1" applyBorder="1" applyAlignment="1">
      <alignment vertical="center"/>
    </xf>
    <xf numFmtId="3" fontId="0" fillId="37" borderId="28" xfId="0" applyNumberFormat="1" applyFont="1" applyFill="1" applyBorder="1" applyAlignment="1">
      <alignment vertical="center"/>
    </xf>
    <xf numFmtId="3" fontId="2" fillId="37" borderId="17" xfId="0" applyNumberFormat="1" applyFont="1" applyFill="1" applyBorder="1" applyAlignment="1">
      <alignment vertical="center"/>
    </xf>
    <xf numFmtId="3" fontId="0" fillId="37" borderId="17" xfId="0" applyNumberFormat="1" applyFont="1" applyFill="1" applyBorder="1" applyAlignment="1">
      <alignment vertical="center"/>
    </xf>
    <xf numFmtId="3" fontId="0" fillId="37" borderId="20" xfId="0" applyNumberFormat="1" applyFont="1" applyFill="1" applyBorder="1" applyAlignment="1">
      <alignment vertical="center"/>
    </xf>
    <xf numFmtId="3" fontId="0" fillId="37" borderId="16" xfId="0" applyNumberFormat="1" applyFont="1" applyFill="1" applyBorder="1" applyAlignment="1">
      <alignment vertical="center"/>
    </xf>
    <xf numFmtId="3" fontId="2" fillId="37" borderId="16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4" fontId="54" fillId="0" borderId="14" xfId="0" applyNumberFormat="1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4" fontId="0" fillId="33" borderId="18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165" fontId="0" fillId="0" borderId="35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left" vertical="center"/>
    </xf>
    <xf numFmtId="4" fontId="0" fillId="0" borderId="14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42" xfId="0" applyNumberForma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6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4" fontId="0" fillId="0" borderId="28" xfId="0" applyNumberFormat="1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49" fontId="0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2" fillId="36" borderId="16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0" fillId="0" borderId="21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38" borderId="16" xfId="0" applyFont="1" applyFill="1" applyBorder="1" applyAlignment="1">
      <alignment vertical="center"/>
    </xf>
    <xf numFmtId="0" fontId="2" fillId="38" borderId="10" xfId="0" applyFont="1" applyFill="1" applyBorder="1" applyAlignment="1">
      <alignment vertical="center"/>
    </xf>
    <xf numFmtId="49" fontId="0" fillId="38" borderId="16" xfId="0" applyNumberFormat="1" applyFont="1" applyFill="1" applyBorder="1" applyAlignment="1">
      <alignment vertical="center"/>
    </xf>
    <xf numFmtId="49" fontId="0" fillId="38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6" fillId="0" borderId="46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left" vertical="center" wrapText="1"/>
    </xf>
    <xf numFmtId="0" fontId="0" fillId="37" borderId="24" xfId="0" applyFont="1" applyFill="1" applyBorder="1" applyAlignment="1">
      <alignment horizontal="left" vertical="center" wrapText="1"/>
    </xf>
    <xf numFmtId="0" fontId="0" fillId="37" borderId="16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7" borderId="18" xfId="0" applyFont="1" applyFill="1" applyBorder="1" applyAlignment="1">
      <alignment horizontal="left" vertical="center" wrapText="1"/>
    </xf>
    <xf numFmtId="0" fontId="0" fillId="37" borderId="19" xfId="0" applyFont="1" applyFill="1" applyBorder="1" applyAlignment="1">
      <alignment horizontal="left" vertical="center" wrapText="1"/>
    </xf>
    <xf numFmtId="0" fontId="0" fillId="36" borderId="16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/>
    </xf>
    <xf numFmtId="0" fontId="55" fillId="36" borderId="16" xfId="0" applyFont="1" applyFill="1" applyBorder="1" applyAlignment="1">
      <alignment vertical="center"/>
    </xf>
    <xf numFmtId="0" fontId="55" fillId="36" borderId="10" xfId="0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4" fontId="0" fillId="0" borderId="4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7"/>
  <sheetViews>
    <sheetView tabSelected="1" view="pageBreakPreview" zoomScale="81" zoomScaleNormal="85" zoomScaleSheetLayoutView="81" zoomScalePageLayoutView="80" workbookViewId="0" topLeftCell="A1">
      <pane ySplit="11" topLeftCell="A154" activePane="bottomLeft" state="frozen"/>
      <selection pane="topLeft" activeCell="A1" sqref="A1"/>
      <selection pane="bottomLeft" activeCell="N110" sqref="N110:N116"/>
    </sheetView>
  </sheetViews>
  <sheetFormatPr defaultColWidth="9.140625" defaultRowHeight="12.75"/>
  <cols>
    <col min="1" max="1" width="4.8515625" style="2" customWidth="1"/>
    <col min="2" max="2" width="17.140625" style="2" customWidth="1"/>
    <col min="3" max="3" width="49.28125" style="2" customWidth="1"/>
    <col min="4" max="4" width="8.421875" style="4" customWidth="1"/>
    <col min="5" max="5" width="7.00390625" style="4" customWidth="1"/>
    <col min="6" max="6" width="25.57421875" style="2" customWidth="1"/>
    <col min="7" max="7" width="20.00390625" style="2" customWidth="1"/>
    <col min="8" max="8" width="23.57421875" style="4" customWidth="1"/>
    <col min="9" max="9" width="9.57421875" style="4" customWidth="1"/>
    <col min="10" max="10" width="18.421875" style="2" customWidth="1"/>
    <col min="11" max="11" width="18.57421875" style="2" customWidth="1"/>
    <col min="12" max="12" width="15.421875" style="2" customWidth="1"/>
    <col min="13" max="13" width="11.00390625" style="4" customWidth="1"/>
    <col min="14" max="14" width="53.7109375" style="343" customWidth="1"/>
    <col min="15" max="15" width="9.140625" style="6" customWidth="1"/>
    <col min="16" max="16" width="12.7109375" style="6" bestFit="1" customWidth="1"/>
    <col min="17" max="16384" width="9.140625" style="6" customWidth="1"/>
  </cols>
  <sheetData>
    <row r="1" spans="1:14" ht="15" customHeight="1">
      <c r="A1" s="161"/>
      <c r="B1" s="161"/>
      <c r="C1" s="162"/>
      <c r="D1" s="162"/>
      <c r="E1" s="129"/>
      <c r="F1" s="161"/>
      <c r="G1" s="161"/>
      <c r="H1" s="163"/>
      <c r="I1" s="163"/>
      <c r="J1" s="161"/>
      <c r="K1" s="161"/>
      <c r="L1" s="161"/>
      <c r="M1" s="163"/>
      <c r="N1" s="1"/>
    </row>
    <row r="2" spans="1:14" ht="12.75">
      <c r="A2" s="161"/>
      <c r="B2" s="161"/>
      <c r="C2" s="162"/>
      <c r="D2" s="162"/>
      <c r="E2" s="129"/>
      <c r="F2" s="164"/>
      <c r="G2" s="161"/>
      <c r="I2" s="163"/>
      <c r="J2" s="161"/>
      <c r="K2" s="161"/>
      <c r="L2" s="161"/>
      <c r="M2" s="163"/>
      <c r="N2" s="1"/>
    </row>
    <row r="3" spans="1:14" ht="13.5" customHeight="1">
      <c r="A3" s="3" t="s">
        <v>0</v>
      </c>
      <c r="N3" s="5" t="s">
        <v>126</v>
      </c>
    </row>
    <row r="4" spans="1:14" ht="13.5" customHeight="1">
      <c r="A4" s="126"/>
      <c r="B4" s="127"/>
      <c r="C4" s="127"/>
      <c r="D4" s="128"/>
      <c r="E4" s="128"/>
      <c r="F4" s="127"/>
      <c r="G4" s="127"/>
      <c r="H4" s="128"/>
      <c r="I4" s="128"/>
      <c r="J4" s="127"/>
      <c r="K4" s="127"/>
      <c r="L4" s="127"/>
      <c r="M4" s="128"/>
      <c r="N4" s="5"/>
    </row>
    <row r="5" spans="1:14" s="7" customFormat="1" ht="15" customHeight="1">
      <c r="A5" s="459" t="s">
        <v>1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</row>
    <row r="6" spans="1:14" s="7" customFormat="1" ht="15" customHeight="1">
      <c r="A6" s="459" t="s">
        <v>2</v>
      </c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</row>
    <row r="7" spans="1:14" s="7" customFormat="1" ht="15" customHeight="1">
      <c r="A7" s="8"/>
      <c r="B7" s="8"/>
      <c r="C7" s="8"/>
      <c r="D7" s="8"/>
      <c r="E7" s="130"/>
      <c r="F7" s="8"/>
      <c r="G7" s="8"/>
      <c r="H7" s="8"/>
      <c r="I7" s="8"/>
      <c r="J7" s="8"/>
      <c r="K7" s="8"/>
      <c r="L7" s="8"/>
      <c r="M7" s="8"/>
      <c r="N7" s="341"/>
    </row>
    <row r="8" spans="1:14" ht="15.75" customHeight="1" thickBot="1">
      <c r="A8" s="133"/>
      <c r="B8" s="133"/>
      <c r="C8" s="133"/>
      <c r="D8" s="134"/>
      <c r="E8" s="134"/>
      <c r="F8" s="133"/>
      <c r="G8" s="133"/>
      <c r="H8" s="134"/>
      <c r="I8" s="134"/>
      <c r="J8" s="133"/>
      <c r="K8" s="133"/>
      <c r="L8" s="133"/>
      <c r="M8" s="134"/>
      <c r="N8" s="342" t="s">
        <v>3</v>
      </c>
    </row>
    <row r="9" spans="1:14" ht="15.75" customHeight="1">
      <c r="A9" s="460" t="s">
        <v>4</v>
      </c>
      <c r="B9" s="462" t="s">
        <v>5</v>
      </c>
      <c r="C9" s="462"/>
      <c r="D9" s="464" t="s">
        <v>6</v>
      </c>
      <c r="E9" s="466" t="s">
        <v>7</v>
      </c>
      <c r="F9" s="462" t="s">
        <v>8</v>
      </c>
      <c r="G9" s="462"/>
      <c r="H9" s="462"/>
      <c r="I9" s="462"/>
      <c r="J9" s="468" t="s">
        <v>9</v>
      </c>
      <c r="K9" s="469"/>
      <c r="L9" s="469"/>
      <c r="M9" s="469"/>
      <c r="N9" s="470"/>
    </row>
    <row r="10" spans="1:14" s="9" customFormat="1" ht="54.75" customHeight="1">
      <c r="A10" s="461"/>
      <c r="B10" s="463"/>
      <c r="C10" s="463"/>
      <c r="D10" s="465"/>
      <c r="E10" s="467"/>
      <c r="F10" s="16" t="s">
        <v>10</v>
      </c>
      <c r="G10" s="17" t="s">
        <v>11</v>
      </c>
      <c r="H10" s="17" t="s">
        <v>119</v>
      </c>
      <c r="I10" s="17" t="s">
        <v>12</v>
      </c>
      <c r="J10" s="17" t="s">
        <v>90</v>
      </c>
      <c r="K10" s="17" t="s">
        <v>120</v>
      </c>
      <c r="L10" s="17" t="s">
        <v>121</v>
      </c>
      <c r="M10" s="17" t="s">
        <v>13</v>
      </c>
      <c r="N10" s="18" t="s">
        <v>14</v>
      </c>
    </row>
    <row r="11" spans="1:14" s="10" customFormat="1" ht="12" customHeight="1">
      <c r="A11" s="135" t="s">
        <v>15</v>
      </c>
      <c r="B11" s="448" t="s">
        <v>16</v>
      </c>
      <c r="C11" s="449"/>
      <c r="D11" s="19" t="s">
        <v>17</v>
      </c>
      <c r="E11" s="19" t="s">
        <v>18</v>
      </c>
      <c r="F11" s="19" t="s">
        <v>19</v>
      </c>
      <c r="G11" s="19" t="s">
        <v>20</v>
      </c>
      <c r="H11" s="19" t="s">
        <v>21</v>
      </c>
      <c r="I11" s="19" t="s">
        <v>22</v>
      </c>
      <c r="J11" s="19" t="s">
        <v>23</v>
      </c>
      <c r="K11" s="20" t="s">
        <v>24</v>
      </c>
      <c r="L11" s="20" t="s">
        <v>25</v>
      </c>
      <c r="M11" s="19" t="s">
        <v>26</v>
      </c>
      <c r="N11" s="21" t="s">
        <v>27</v>
      </c>
    </row>
    <row r="12" spans="1:14" ht="14.25" customHeight="1">
      <c r="A12" s="285" t="s">
        <v>28</v>
      </c>
      <c r="B12" s="455" t="s">
        <v>29</v>
      </c>
      <c r="C12" s="456"/>
      <c r="D12" s="286"/>
      <c r="E12" s="286"/>
      <c r="F12" s="287"/>
      <c r="G12" s="288">
        <f>SUM(G13:G14)</f>
        <v>130666404</v>
      </c>
      <c r="H12" s="344">
        <f>SUM(H13:H14)</f>
        <v>23963376.239999995</v>
      </c>
      <c r="I12" s="289">
        <f>IF(G12&gt;0,H12/G12*100,"-")</f>
        <v>18.339355416867516</v>
      </c>
      <c r="J12" s="290">
        <f>SUM(J13:J14)</f>
        <v>24972130</v>
      </c>
      <c r="K12" s="290">
        <f>SUM(K13:K14)</f>
        <v>25390062</v>
      </c>
      <c r="L12" s="290">
        <f>SUM(L13:L14)</f>
        <v>23963376.239999995</v>
      </c>
      <c r="M12" s="291">
        <f>IF(K12&gt;0,L12/K12*100,"-")</f>
        <v>94.38092841206924</v>
      </c>
      <c r="N12" s="292"/>
    </row>
    <row r="13" spans="1:14" ht="15.75" customHeight="1">
      <c r="A13" s="293"/>
      <c r="B13" s="457" t="s">
        <v>30</v>
      </c>
      <c r="C13" s="458"/>
      <c r="D13" s="286"/>
      <c r="E13" s="286"/>
      <c r="F13" s="294"/>
      <c r="G13" s="295">
        <f aca="true" t="shared" si="0" ref="G13:L13">G18</f>
        <v>126798286</v>
      </c>
      <c r="H13" s="345">
        <f t="shared" si="0"/>
        <v>23174636.409999996</v>
      </c>
      <c r="I13" s="289">
        <f aca="true" t="shared" si="1" ref="I13:I20">IF(G13&gt;0,H13/G13*100,"-")</f>
        <v>18.27677419078046</v>
      </c>
      <c r="J13" s="296">
        <f t="shared" si="0"/>
        <v>24127021</v>
      </c>
      <c r="K13" s="296">
        <f t="shared" si="0"/>
        <v>24595984</v>
      </c>
      <c r="L13" s="296">
        <f t="shared" si="0"/>
        <v>23174636.409999996</v>
      </c>
      <c r="M13" s="297">
        <f>IF(K13&gt;0,L13/K13*100,"-")</f>
        <v>94.22122087085435</v>
      </c>
      <c r="N13" s="292"/>
    </row>
    <row r="14" spans="1:14" ht="14.25" customHeight="1">
      <c r="A14" s="293"/>
      <c r="B14" s="457" t="s">
        <v>31</v>
      </c>
      <c r="C14" s="458"/>
      <c r="D14" s="286"/>
      <c r="E14" s="286"/>
      <c r="F14" s="294"/>
      <c r="G14" s="295">
        <f>G19</f>
        <v>3868118</v>
      </c>
      <c r="H14" s="345">
        <f>H19</f>
        <v>788739.8300000001</v>
      </c>
      <c r="I14" s="289">
        <f t="shared" si="1"/>
        <v>20.39079030164023</v>
      </c>
      <c r="J14" s="296">
        <f>J19</f>
        <v>845109</v>
      </c>
      <c r="K14" s="296">
        <f>K19</f>
        <v>794078</v>
      </c>
      <c r="L14" s="296">
        <f>L19</f>
        <v>788739.8300000001</v>
      </c>
      <c r="M14" s="297">
        <f>IF(K14&gt;0,L14/K14*100,"-")</f>
        <v>99.327752437418</v>
      </c>
      <c r="N14" s="292"/>
    </row>
    <row r="15" spans="1:14" ht="3.75" customHeight="1">
      <c r="A15" s="298"/>
      <c r="B15" s="299"/>
      <c r="C15" s="300"/>
      <c r="D15" s="301"/>
      <c r="E15" s="301"/>
      <c r="F15" s="302"/>
      <c r="G15" s="303"/>
      <c r="H15" s="346"/>
      <c r="I15" s="289" t="str">
        <f t="shared" si="1"/>
        <v>-</v>
      </c>
      <c r="J15" s="304"/>
      <c r="K15" s="304"/>
      <c r="L15" s="304"/>
      <c r="M15" s="305"/>
      <c r="N15" s="306"/>
    </row>
    <row r="16" spans="1:14" ht="3.75" customHeight="1">
      <c r="A16" s="307"/>
      <c r="B16" s="308"/>
      <c r="C16" s="309"/>
      <c r="D16" s="310"/>
      <c r="E16" s="310"/>
      <c r="F16" s="311"/>
      <c r="G16" s="312"/>
      <c r="H16" s="347"/>
      <c r="I16" s="313"/>
      <c r="J16" s="314"/>
      <c r="K16" s="314"/>
      <c r="L16" s="314"/>
      <c r="M16" s="315"/>
      <c r="N16" s="316"/>
    </row>
    <row r="17" spans="1:14" ht="17.25" customHeight="1">
      <c r="A17" s="317" t="s">
        <v>32</v>
      </c>
      <c r="B17" s="471" t="s">
        <v>33</v>
      </c>
      <c r="C17" s="472"/>
      <c r="D17" s="318"/>
      <c r="E17" s="318"/>
      <c r="F17" s="319"/>
      <c r="G17" s="320">
        <f aca="true" t="shared" si="2" ref="G17:L17">SUM(G18:G19)</f>
        <v>130666404</v>
      </c>
      <c r="H17" s="348">
        <f>SUM(H18:H19)</f>
        <v>23963376.239999995</v>
      </c>
      <c r="I17" s="321">
        <f t="shared" si="1"/>
        <v>18.339355416867516</v>
      </c>
      <c r="J17" s="322">
        <f t="shared" si="2"/>
        <v>24972130</v>
      </c>
      <c r="K17" s="322">
        <f t="shared" si="2"/>
        <v>25390062</v>
      </c>
      <c r="L17" s="322">
        <f t="shared" si="2"/>
        <v>23963376.239999995</v>
      </c>
      <c r="M17" s="323">
        <f>IF(K17&gt;0,L17/K17*100,"-")</f>
        <v>94.38092841206924</v>
      </c>
      <c r="N17" s="324"/>
    </row>
    <row r="18" spans="1:14" ht="14.25" customHeight="1">
      <c r="A18" s="325"/>
      <c r="B18" s="326" t="s">
        <v>30</v>
      </c>
      <c r="C18" s="327"/>
      <c r="D18" s="318"/>
      <c r="E18" s="318"/>
      <c r="F18" s="326"/>
      <c r="G18" s="328">
        <f aca="true" t="shared" si="3" ref="G18:L18">SUM(G22,G32,G41,G51,G61,G89,G98,G107,G127,G143,G179)</f>
        <v>126798286</v>
      </c>
      <c r="H18" s="349">
        <f>SUM(H22,H32,H41,H51,H61,H89,H98,H107,H127,H143,H179)</f>
        <v>23174636.409999996</v>
      </c>
      <c r="I18" s="321">
        <f t="shared" si="1"/>
        <v>18.27677419078046</v>
      </c>
      <c r="J18" s="329">
        <f t="shared" si="3"/>
        <v>24127021</v>
      </c>
      <c r="K18" s="329">
        <f t="shared" si="3"/>
        <v>24595984</v>
      </c>
      <c r="L18" s="329">
        <f t="shared" si="3"/>
        <v>23174636.409999996</v>
      </c>
      <c r="M18" s="330">
        <f>IF(K18&gt;0,L18/K18*100,"-")</f>
        <v>94.22122087085435</v>
      </c>
      <c r="N18" s="324"/>
    </row>
    <row r="19" spans="1:14" ht="16.5" customHeight="1">
      <c r="A19" s="325"/>
      <c r="B19" s="326" t="s">
        <v>31</v>
      </c>
      <c r="C19" s="327"/>
      <c r="D19" s="318"/>
      <c r="E19" s="318"/>
      <c r="F19" s="326"/>
      <c r="G19" s="328">
        <f aca="true" t="shared" si="4" ref="G19:L19">SUM(G28,G42,G52,G62,G91,G90,G99,G108,G119,G128,G144,G180,G171)</f>
        <v>3868118</v>
      </c>
      <c r="H19" s="349">
        <f t="shared" si="4"/>
        <v>788739.8300000001</v>
      </c>
      <c r="I19" s="321">
        <f t="shared" si="1"/>
        <v>20.39079030164023</v>
      </c>
      <c r="J19" s="329">
        <f t="shared" si="4"/>
        <v>845109</v>
      </c>
      <c r="K19" s="329">
        <f t="shared" si="4"/>
        <v>794078</v>
      </c>
      <c r="L19" s="329">
        <f t="shared" si="4"/>
        <v>788739.8300000001</v>
      </c>
      <c r="M19" s="330">
        <f>IF(K19&gt;0,L19/K19*100,"-")</f>
        <v>99.327752437418</v>
      </c>
      <c r="N19" s="324"/>
    </row>
    <row r="20" spans="1:14" ht="3.75" customHeight="1">
      <c r="A20" s="136"/>
      <c r="B20" s="137"/>
      <c r="C20" s="138"/>
      <c r="D20" s="139"/>
      <c r="E20" s="139"/>
      <c r="F20" s="140"/>
      <c r="G20" s="141"/>
      <c r="H20" s="350"/>
      <c r="I20" s="142" t="str">
        <f t="shared" si="1"/>
        <v>-</v>
      </c>
      <c r="J20" s="143"/>
      <c r="K20" s="143"/>
      <c r="L20" s="143"/>
      <c r="M20" s="144"/>
      <c r="N20" s="145"/>
    </row>
    <row r="21" spans="1:14" ht="12.75" customHeight="1">
      <c r="A21" s="226"/>
      <c r="B21" s="415"/>
      <c r="C21" s="416"/>
      <c r="D21" s="174"/>
      <c r="E21" s="174"/>
      <c r="F21" s="229"/>
      <c r="G21" s="230">
        <f>SUM(G22:G23)</f>
        <v>5559176</v>
      </c>
      <c r="H21" s="351">
        <f>SUM(H22:H23)</f>
        <v>1008126.84</v>
      </c>
      <c r="I21" s="231">
        <f>IF(G21&gt;0,H21/G21*100,"-")</f>
        <v>18.13446525168478</v>
      </c>
      <c r="J21" s="232">
        <f>SUM(J22:J23)</f>
        <v>982250</v>
      </c>
      <c r="K21" s="232">
        <f>SUM(K22:K23)</f>
        <v>1063390</v>
      </c>
      <c r="L21" s="232">
        <f>SUM(L22:L23)</f>
        <v>1008126.84</v>
      </c>
      <c r="M21" s="231">
        <f>IF(K21&gt;0,L21/K21*100,"-")</f>
        <v>94.80311456756223</v>
      </c>
      <c r="N21" s="22"/>
    </row>
    <row r="22" spans="1:14" ht="14.25" customHeight="1">
      <c r="A22" s="173" t="s">
        <v>34</v>
      </c>
      <c r="B22" s="450" t="s">
        <v>118</v>
      </c>
      <c r="C22" s="451"/>
      <c r="D22" s="174"/>
      <c r="E22" s="174"/>
      <c r="F22" s="175" t="s">
        <v>30</v>
      </c>
      <c r="G22" s="203">
        <f>G27</f>
        <v>5559176</v>
      </c>
      <c r="H22" s="352">
        <f>H27</f>
        <v>1008126.84</v>
      </c>
      <c r="I22" s="204">
        <f>IF(G22&gt;0,H22/G22*100,"-")</f>
        <v>18.13446525168478</v>
      </c>
      <c r="J22" s="205">
        <f aca="true" t="shared" si="5" ref="J22:L23">J27</f>
        <v>982250</v>
      </c>
      <c r="K22" s="205">
        <f t="shared" si="5"/>
        <v>1063390</v>
      </c>
      <c r="L22" s="205">
        <f t="shared" si="5"/>
        <v>1008126.84</v>
      </c>
      <c r="M22" s="204">
        <f>IF(K22&gt;0,L22/K22*100,"-")</f>
        <v>94.80311456756223</v>
      </c>
      <c r="N22" s="22"/>
    </row>
    <row r="23" spans="1:14" ht="13.5" customHeight="1">
      <c r="A23" s="173"/>
      <c r="B23" s="179"/>
      <c r="C23" s="180"/>
      <c r="D23" s="174"/>
      <c r="E23" s="174"/>
      <c r="F23" s="175" t="s">
        <v>31</v>
      </c>
      <c r="G23" s="203">
        <f>SUM(G28)</f>
        <v>0</v>
      </c>
      <c r="H23" s="352">
        <f>H28</f>
        <v>0</v>
      </c>
      <c r="I23" s="204" t="str">
        <f>IF(G23&gt;0,H23/G23*100,"-")</f>
        <v>-</v>
      </c>
      <c r="J23" s="205">
        <f t="shared" si="5"/>
        <v>0</v>
      </c>
      <c r="K23" s="205">
        <f t="shared" si="5"/>
        <v>0</v>
      </c>
      <c r="L23" s="205">
        <f t="shared" si="5"/>
        <v>0</v>
      </c>
      <c r="M23" s="204" t="str">
        <f>IF(K23&gt;0,L23/K23*100,"-")</f>
        <v>-</v>
      </c>
      <c r="N23" s="22"/>
    </row>
    <row r="24" spans="1:14" ht="7.5" customHeight="1">
      <c r="A24" s="184"/>
      <c r="B24" s="185"/>
      <c r="C24" s="186"/>
      <c r="D24" s="187"/>
      <c r="E24" s="187"/>
      <c r="F24" s="206"/>
      <c r="G24" s="188"/>
      <c r="H24" s="353"/>
      <c r="I24" s="189"/>
      <c r="J24" s="191"/>
      <c r="K24" s="191"/>
      <c r="L24" s="191"/>
      <c r="M24" s="189"/>
      <c r="N24" s="23"/>
    </row>
    <row r="25" spans="1:14" s="11" customFormat="1" ht="11.25" customHeight="1">
      <c r="A25" s="429" t="s">
        <v>34</v>
      </c>
      <c r="B25" s="194"/>
      <c r="C25" s="195"/>
      <c r="D25" s="24"/>
      <c r="E25" s="24"/>
      <c r="F25" s="194"/>
      <c r="G25" s="207"/>
      <c r="H25" s="354"/>
      <c r="I25" s="222"/>
      <c r="J25" s="219"/>
      <c r="K25" s="221"/>
      <c r="L25" s="219"/>
      <c r="M25" s="222"/>
      <c r="N25" s="452" t="s">
        <v>122</v>
      </c>
    </row>
    <row r="26" spans="1:14" s="11" customFormat="1" ht="74.25" customHeight="1">
      <c r="A26" s="430"/>
      <c r="B26" s="25" t="s">
        <v>44</v>
      </c>
      <c r="C26" s="26" t="s">
        <v>46</v>
      </c>
      <c r="D26" s="405" t="s">
        <v>47</v>
      </c>
      <c r="E26" s="405">
        <v>750</v>
      </c>
      <c r="F26" s="208" t="s">
        <v>36</v>
      </c>
      <c r="G26" s="28">
        <f>SUM(G27:G28)</f>
        <v>5559176</v>
      </c>
      <c r="H26" s="355">
        <f>SUM(H27:H28)</f>
        <v>1008126.84</v>
      </c>
      <c r="I26" s="223">
        <f>IF(G26&gt;0,H26/G26*100,"-")</f>
        <v>18.13446525168478</v>
      </c>
      <c r="J26" s="80">
        <f>SUM(J27:J28)</f>
        <v>982250</v>
      </c>
      <c r="K26" s="80">
        <f>SUM(K27:K28)</f>
        <v>1063390</v>
      </c>
      <c r="L26" s="80">
        <f>SUM(L27:L28)</f>
        <v>1008126.84</v>
      </c>
      <c r="M26" s="223">
        <f>IF(K26&gt;0,L26/K26*100,"-")</f>
        <v>94.80311456756223</v>
      </c>
      <c r="N26" s="453"/>
    </row>
    <row r="27" spans="1:14" s="11" customFormat="1" ht="48.75" customHeight="1">
      <c r="A27" s="430"/>
      <c r="B27" s="25" t="s">
        <v>45</v>
      </c>
      <c r="C27" s="26" t="s">
        <v>48</v>
      </c>
      <c r="D27" s="405"/>
      <c r="E27" s="405"/>
      <c r="F27" s="29" t="s">
        <v>30</v>
      </c>
      <c r="G27" s="209">
        <v>5559176</v>
      </c>
      <c r="H27" s="356">
        <v>1008126.84</v>
      </c>
      <c r="I27" s="224">
        <f>IF(G27&gt;0,H27/G27*100,"-")</f>
        <v>18.13446525168478</v>
      </c>
      <c r="J27" s="79">
        <v>982250</v>
      </c>
      <c r="K27" s="79">
        <v>1063390</v>
      </c>
      <c r="L27" s="79">
        <v>1008126.84</v>
      </c>
      <c r="M27" s="224">
        <f>IF(K27&gt;0,L27/K27*100,"-")</f>
        <v>94.80311456756223</v>
      </c>
      <c r="N27" s="453"/>
    </row>
    <row r="28" spans="1:14" s="11" customFormat="1" ht="27.75" customHeight="1">
      <c r="A28" s="430"/>
      <c r="B28" s="25"/>
      <c r="C28" s="26"/>
      <c r="D28" s="405"/>
      <c r="E28" s="405"/>
      <c r="F28" s="29" t="s">
        <v>31</v>
      </c>
      <c r="G28" s="209"/>
      <c r="H28" s="356"/>
      <c r="I28" s="224" t="str">
        <f>IF(G28&gt;0,H28/G28*100,"-")</f>
        <v>-</v>
      </c>
      <c r="J28" s="79"/>
      <c r="K28" s="79"/>
      <c r="L28" s="220"/>
      <c r="M28" s="224" t="str">
        <f>IF(K28&gt;0,L28/K28*100,"-")</f>
        <v>-</v>
      </c>
      <c r="N28" s="453"/>
    </row>
    <row r="29" spans="1:14" s="11" customFormat="1" ht="56.25" customHeight="1">
      <c r="A29" s="431"/>
      <c r="B29" s="30"/>
      <c r="C29" s="31"/>
      <c r="D29" s="32"/>
      <c r="E29" s="32"/>
      <c r="F29" s="30"/>
      <c r="G29" s="33"/>
      <c r="H29" s="357"/>
      <c r="I29" s="233"/>
      <c r="J29" s="96"/>
      <c r="K29" s="97"/>
      <c r="L29" s="96"/>
      <c r="M29" s="233"/>
      <c r="N29" s="454"/>
    </row>
    <row r="30" spans="1:14" ht="20.25" customHeight="1">
      <c r="A30" s="243"/>
      <c r="B30" s="244"/>
      <c r="C30" s="245"/>
      <c r="D30" s="167"/>
      <c r="E30" s="167"/>
      <c r="F30" s="199"/>
      <c r="G30" s="246"/>
      <c r="H30" s="358"/>
      <c r="I30" s="167"/>
      <c r="J30" s="247"/>
      <c r="K30" s="247"/>
      <c r="L30" s="247"/>
      <c r="M30" s="248"/>
      <c r="N30" s="34"/>
    </row>
    <row r="31" spans="1:14" ht="20.25" customHeight="1">
      <c r="A31" s="226" t="s">
        <v>37</v>
      </c>
      <c r="B31" s="415" t="s">
        <v>52</v>
      </c>
      <c r="C31" s="416"/>
      <c r="D31" s="174"/>
      <c r="E31" s="174"/>
      <c r="F31" s="229"/>
      <c r="G31" s="230">
        <f>SUM(G32:G33)</f>
        <v>143830</v>
      </c>
      <c r="H31" s="351">
        <f>SUM(H32:H33)</f>
        <v>29409.3</v>
      </c>
      <c r="I31" s="231">
        <f>IF(G31&gt;0,H31/G31*100,"-")</f>
        <v>20.447264131266078</v>
      </c>
      <c r="J31" s="232">
        <f>SUM(J32:J33)</f>
        <v>13830</v>
      </c>
      <c r="K31" s="232">
        <f>SUM(K32:K33)</f>
        <v>33830</v>
      </c>
      <c r="L31" s="232">
        <f>SUM(L32:L33)</f>
        <v>29409.3</v>
      </c>
      <c r="M31" s="231">
        <f>IF(K31&gt;0,L31/K31*100,"-")</f>
        <v>86.93260419745788</v>
      </c>
      <c r="N31" s="22"/>
    </row>
    <row r="32" spans="1:14" ht="20.25" customHeight="1">
      <c r="A32" s="173"/>
      <c r="B32" s="179"/>
      <c r="C32" s="180"/>
      <c r="D32" s="174"/>
      <c r="E32" s="174"/>
      <c r="F32" s="175" t="s">
        <v>30</v>
      </c>
      <c r="G32" s="203">
        <f>G37</f>
        <v>143830</v>
      </c>
      <c r="H32" s="352">
        <f>H37</f>
        <v>29409.3</v>
      </c>
      <c r="I32" s="204">
        <f>IF(G32&gt;0,H32/G32*100,"-")</f>
        <v>20.447264131266078</v>
      </c>
      <c r="J32" s="205">
        <f aca="true" t="shared" si="6" ref="J32:L33">J37</f>
        <v>13830</v>
      </c>
      <c r="K32" s="205">
        <f t="shared" si="6"/>
        <v>33830</v>
      </c>
      <c r="L32" s="205">
        <f t="shared" si="6"/>
        <v>29409.3</v>
      </c>
      <c r="M32" s="204">
        <f>IF(K32&gt;0,L32/K32*100,"-")</f>
        <v>86.93260419745788</v>
      </c>
      <c r="N32" s="22"/>
    </row>
    <row r="33" spans="1:14" ht="20.25" customHeight="1">
      <c r="A33" s="173"/>
      <c r="B33" s="179"/>
      <c r="C33" s="180"/>
      <c r="D33" s="174"/>
      <c r="E33" s="174"/>
      <c r="F33" s="175" t="s">
        <v>31</v>
      </c>
      <c r="G33" s="203">
        <f>G38</f>
        <v>0</v>
      </c>
      <c r="H33" s="352">
        <f>H38</f>
        <v>0</v>
      </c>
      <c r="I33" s="204" t="str">
        <f>IF(G33&gt;0,H33/G33*100,"-")</f>
        <v>-</v>
      </c>
      <c r="J33" s="205">
        <f t="shared" si="6"/>
        <v>0</v>
      </c>
      <c r="K33" s="205">
        <f t="shared" si="6"/>
        <v>0</v>
      </c>
      <c r="L33" s="205">
        <f t="shared" si="6"/>
        <v>0</v>
      </c>
      <c r="M33" s="204" t="str">
        <f>IF(K33&gt;0,L33/K33*100,"-")</f>
        <v>-</v>
      </c>
      <c r="N33" s="22"/>
    </row>
    <row r="34" spans="1:14" ht="3.75" customHeight="1">
      <c r="A34" s="184"/>
      <c r="B34" s="185"/>
      <c r="C34" s="186"/>
      <c r="D34" s="187"/>
      <c r="E34" s="187"/>
      <c r="F34" s="206"/>
      <c r="G34" s="188"/>
      <c r="H34" s="353"/>
      <c r="I34" s="189"/>
      <c r="J34" s="191"/>
      <c r="K34" s="191"/>
      <c r="L34" s="191"/>
      <c r="M34" s="189"/>
      <c r="N34" s="23"/>
    </row>
    <row r="35" spans="1:14" ht="20.25" customHeight="1">
      <c r="A35" s="429" t="s">
        <v>34</v>
      </c>
      <c r="B35" s="194"/>
      <c r="C35" s="195"/>
      <c r="D35" s="24"/>
      <c r="E35" s="24"/>
      <c r="F35" s="194"/>
      <c r="G35" s="207"/>
      <c r="H35" s="354"/>
      <c r="I35" s="222"/>
      <c r="J35" s="219"/>
      <c r="K35" s="221"/>
      <c r="L35" s="219"/>
      <c r="M35" s="222"/>
      <c r="N35" s="400" t="s">
        <v>49</v>
      </c>
    </row>
    <row r="36" spans="1:14" ht="20.25" customHeight="1">
      <c r="A36" s="430"/>
      <c r="B36" s="25" t="s">
        <v>44</v>
      </c>
      <c r="C36" s="256" t="s">
        <v>50</v>
      </c>
      <c r="D36" s="405" t="s">
        <v>47</v>
      </c>
      <c r="E36" s="405">
        <v>710</v>
      </c>
      <c r="F36" s="208" t="s">
        <v>36</v>
      </c>
      <c r="G36" s="28">
        <f>SUM(G37:G38)</f>
        <v>143830</v>
      </c>
      <c r="H36" s="355">
        <f>SUM(H37:H38)</f>
        <v>29409.3</v>
      </c>
      <c r="I36" s="223">
        <f>IF(G36&gt;0,H36/G36*100,"-")</f>
        <v>20.447264131266078</v>
      </c>
      <c r="J36" s="80">
        <f>SUM(J37:J38)</f>
        <v>13830</v>
      </c>
      <c r="K36" s="80">
        <f>SUM(K37:K38)</f>
        <v>33830</v>
      </c>
      <c r="L36" s="80">
        <f>SUM(L37:L38)</f>
        <v>29409.3</v>
      </c>
      <c r="M36" s="223">
        <f>IF(K36&gt;0,L36/K36*100,"-")</f>
        <v>86.93260419745788</v>
      </c>
      <c r="N36" s="441"/>
    </row>
    <row r="37" spans="1:14" ht="20.25" customHeight="1">
      <c r="A37" s="430"/>
      <c r="B37" s="25" t="s">
        <v>45</v>
      </c>
      <c r="C37" s="256" t="s">
        <v>51</v>
      </c>
      <c r="D37" s="405"/>
      <c r="E37" s="405"/>
      <c r="F37" s="29" t="s">
        <v>30</v>
      </c>
      <c r="G37" s="209">
        <v>143830</v>
      </c>
      <c r="H37" s="356">
        <v>29409.3</v>
      </c>
      <c r="I37" s="224">
        <f>IF(G37&gt;0,H37/G37*100,"-")</f>
        <v>20.447264131266078</v>
      </c>
      <c r="J37" s="79">
        <v>13830</v>
      </c>
      <c r="K37" s="79">
        <v>33830</v>
      </c>
      <c r="L37" s="79">
        <v>29409.3</v>
      </c>
      <c r="M37" s="224">
        <f>IF(K37&gt;0,L37/K37*100,"-")</f>
        <v>86.93260419745788</v>
      </c>
      <c r="N37" s="441"/>
    </row>
    <row r="38" spans="1:14" ht="20.25" customHeight="1">
      <c r="A38" s="430"/>
      <c r="B38" s="25"/>
      <c r="C38" s="26"/>
      <c r="D38" s="405"/>
      <c r="E38" s="405"/>
      <c r="F38" s="29" t="s">
        <v>31</v>
      </c>
      <c r="G38" s="209"/>
      <c r="H38" s="356"/>
      <c r="I38" s="224" t="str">
        <f>IF(G38&gt;0,H38/G38*100,"-")</f>
        <v>-</v>
      </c>
      <c r="J38" s="79"/>
      <c r="K38" s="79"/>
      <c r="L38" s="220"/>
      <c r="M38" s="224" t="str">
        <f>IF(K38&gt;0,L38/K38*100,"-")</f>
        <v>-</v>
      </c>
      <c r="N38" s="441"/>
    </row>
    <row r="39" spans="1:14" ht="14.25" customHeight="1">
      <c r="A39" s="431"/>
      <c r="B39" s="30"/>
      <c r="C39" s="31"/>
      <c r="D39" s="32"/>
      <c r="E39" s="32"/>
      <c r="F39" s="30"/>
      <c r="G39" s="33"/>
      <c r="H39" s="357"/>
      <c r="I39" s="233"/>
      <c r="J39" s="96"/>
      <c r="K39" s="97"/>
      <c r="L39" s="96"/>
      <c r="M39" s="233"/>
      <c r="N39" s="442"/>
    </row>
    <row r="40" spans="1:14" ht="39" customHeight="1">
      <c r="A40" s="226"/>
      <c r="B40" s="415"/>
      <c r="C40" s="416"/>
      <c r="D40" s="174"/>
      <c r="E40" s="174"/>
      <c r="F40" s="229"/>
      <c r="G40" s="230">
        <f>SUM(G41:G42)</f>
        <v>1100898</v>
      </c>
      <c r="H40" s="351">
        <f>SUM(H41:H42)</f>
        <v>213898</v>
      </c>
      <c r="I40" s="234">
        <f>IF(G40&gt;0,H40/G40*100,"-")</f>
        <v>19.429411262442116</v>
      </c>
      <c r="J40" s="232">
        <f>SUM(J41:J42)</f>
        <v>213898</v>
      </c>
      <c r="K40" s="232">
        <f>SUM(K41:K42)</f>
        <v>213898</v>
      </c>
      <c r="L40" s="232">
        <f>SUM(L41:L42)</f>
        <v>213898</v>
      </c>
      <c r="M40" s="231">
        <f>IF(K40&gt;0,L40/K40*100,"-")</f>
        <v>100</v>
      </c>
      <c r="N40" s="22"/>
    </row>
    <row r="41" spans="1:14" ht="17.25" customHeight="1">
      <c r="A41" s="173" t="s">
        <v>39</v>
      </c>
      <c r="B41" s="227" t="s">
        <v>53</v>
      </c>
      <c r="C41" s="180"/>
      <c r="D41" s="174"/>
      <c r="E41" s="174"/>
      <c r="F41" s="175" t="s">
        <v>30</v>
      </c>
      <c r="G41" s="203">
        <f>G46</f>
        <v>1100898</v>
      </c>
      <c r="H41" s="352">
        <f>H46</f>
        <v>213898</v>
      </c>
      <c r="I41" s="250">
        <f>IF(G41&gt;0,H41/G41*100,"-")</f>
        <v>19.429411262442116</v>
      </c>
      <c r="J41" s="205">
        <f aca="true" t="shared" si="7" ref="J41:L42">J46</f>
        <v>213898</v>
      </c>
      <c r="K41" s="205">
        <f t="shared" si="7"/>
        <v>213898</v>
      </c>
      <c r="L41" s="205">
        <f t="shared" si="7"/>
        <v>213898</v>
      </c>
      <c r="M41" s="204">
        <f>IF(K41&gt;0,L41/K41*100,"-")</f>
        <v>100</v>
      </c>
      <c r="N41" s="22"/>
    </row>
    <row r="42" spans="1:14" ht="24" customHeight="1">
      <c r="A42" s="173"/>
      <c r="B42" s="179"/>
      <c r="C42" s="180"/>
      <c r="D42" s="174"/>
      <c r="E42" s="174"/>
      <c r="F42" s="175" t="s">
        <v>31</v>
      </c>
      <c r="G42" s="203">
        <f>G47</f>
        <v>0</v>
      </c>
      <c r="H42" s="352">
        <f>H47</f>
        <v>0</v>
      </c>
      <c r="I42" s="250" t="str">
        <f>IF(G42&gt;0,H42/G42*100,"-")</f>
        <v>-</v>
      </c>
      <c r="J42" s="205">
        <f t="shared" si="7"/>
        <v>0</v>
      </c>
      <c r="K42" s="205">
        <f t="shared" si="7"/>
        <v>0</v>
      </c>
      <c r="L42" s="205">
        <f t="shared" si="7"/>
        <v>0</v>
      </c>
      <c r="M42" s="204" t="str">
        <f>IF(K42&gt;0,L42/K42*100,"-")</f>
        <v>-</v>
      </c>
      <c r="N42" s="22"/>
    </row>
    <row r="43" spans="1:14" ht="12.75" customHeight="1">
      <c r="A43" s="184"/>
      <c r="B43" s="185"/>
      <c r="C43" s="186"/>
      <c r="D43" s="187"/>
      <c r="E43" s="187"/>
      <c r="F43" s="206"/>
      <c r="G43" s="188"/>
      <c r="H43" s="353"/>
      <c r="I43" s="284"/>
      <c r="J43" s="191"/>
      <c r="K43" s="191"/>
      <c r="L43" s="191"/>
      <c r="M43" s="189"/>
      <c r="N43" s="23"/>
    </row>
    <row r="44" spans="1:14" s="11" customFormat="1" ht="54" customHeight="1">
      <c r="A44" s="436" t="s">
        <v>34</v>
      </c>
      <c r="B44" s="194"/>
      <c r="C44" s="195"/>
      <c r="D44" s="24"/>
      <c r="E44" s="24"/>
      <c r="F44" s="194"/>
      <c r="G44" s="207"/>
      <c r="H44" s="354"/>
      <c r="I44" s="222"/>
      <c r="J44" s="219"/>
      <c r="K44" s="221"/>
      <c r="L44" s="219"/>
      <c r="M44" s="222"/>
      <c r="N44" s="400" t="s">
        <v>123</v>
      </c>
    </row>
    <row r="45" spans="1:14" s="11" customFormat="1" ht="33" customHeight="1">
      <c r="A45" s="437"/>
      <c r="B45" s="264" t="s">
        <v>44</v>
      </c>
      <c r="C45" s="15" t="s">
        <v>54</v>
      </c>
      <c r="D45" s="405" t="s">
        <v>47</v>
      </c>
      <c r="E45" s="405">
        <v>710</v>
      </c>
      <c r="F45" s="208" t="s">
        <v>36</v>
      </c>
      <c r="G45" s="28">
        <f>SUM(G46:G47)</f>
        <v>1100898</v>
      </c>
      <c r="H45" s="355">
        <f>SUM(H46:H47)</f>
        <v>213898</v>
      </c>
      <c r="I45" s="223">
        <f>IF(G45&gt;0,H45/G45*100,"-")</f>
        <v>19.429411262442116</v>
      </c>
      <c r="J45" s="80">
        <f>SUM(J46:J47)</f>
        <v>213898</v>
      </c>
      <c r="K45" s="80">
        <f>SUM(K46:K47)</f>
        <v>213898</v>
      </c>
      <c r="L45" s="80">
        <f>SUM(L46:L47)</f>
        <v>213898</v>
      </c>
      <c r="M45" s="223">
        <f>IF(K45&gt;0,L45/K45*100,"-")</f>
        <v>100</v>
      </c>
      <c r="N45" s="401"/>
    </row>
    <row r="46" spans="1:14" s="11" customFormat="1" ht="30.75" customHeight="1">
      <c r="A46" s="437"/>
      <c r="B46" s="265" t="s">
        <v>45</v>
      </c>
      <c r="C46" s="414" t="s">
        <v>94</v>
      </c>
      <c r="D46" s="405"/>
      <c r="E46" s="405"/>
      <c r="F46" s="29" t="s">
        <v>30</v>
      </c>
      <c r="G46" s="209">
        <v>1100898</v>
      </c>
      <c r="H46" s="356">
        <v>213898</v>
      </c>
      <c r="I46" s="224">
        <f>IF(G46&gt;0,H46/G46*100,"-")</f>
        <v>19.429411262442116</v>
      </c>
      <c r="J46" s="79">
        <v>213898</v>
      </c>
      <c r="K46" s="79">
        <v>213898</v>
      </c>
      <c r="L46" s="79">
        <v>213898</v>
      </c>
      <c r="M46" s="224">
        <f>IF(K46&gt;0,L46/K46*100,"-")</f>
        <v>100</v>
      </c>
      <c r="N46" s="401"/>
    </row>
    <row r="47" spans="1:14" s="11" customFormat="1" ht="24.75" customHeight="1">
      <c r="A47" s="437"/>
      <c r="B47" s="264"/>
      <c r="C47" s="414"/>
      <c r="D47" s="405"/>
      <c r="E47" s="405"/>
      <c r="F47" s="29" t="s">
        <v>31</v>
      </c>
      <c r="G47" s="209"/>
      <c r="H47" s="356"/>
      <c r="I47" s="224" t="str">
        <f>IF(G47&gt;0,H47/G47*100,"-")</f>
        <v>-</v>
      </c>
      <c r="J47" s="79"/>
      <c r="K47" s="79"/>
      <c r="L47" s="220"/>
      <c r="M47" s="224" t="str">
        <f>IF(K47&gt;0,L47/K47*100,"-")</f>
        <v>-</v>
      </c>
      <c r="N47" s="401"/>
    </row>
    <row r="48" spans="1:14" s="11" customFormat="1" ht="16.5" customHeight="1">
      <c r="A48" s="438"/>
      <c r="B48" s="30"/>
      <c r="C48" s="447"/>
      <c r="D48" s="32"/>
      <c r="E48" s="32"/>
      <c r="F48" s="30"/>
      <c r="G48" s="33"/>
      <c r="H48" s="357"/>
      <c r="I48" s="233"/>
      <c r="J48" s="96"/>
      <c r="K48" s="97"/>
      <c r="L48" s="96"/>
      <c r="M48" s="233"/>
      <c r="N48" s="402"/>
    </row>
    <row r="49" spans="1:14" ht="20.25" customHeight="1">
      <c r="A49" s="243"/>
      <c r="B49" s="244"/>
      <c r="C49" s="245"/>
      <c r="D49" s="167"/>
      <c r="E49" s="167"/>
      <c r="F49" s="199"/>
      <c r="G49" s="246"/>
      <c r="H49" s="358"/>
      <c r="I49" s="167"/>
      <c r="J49" s="247"/>
      <c r="K49" s="247"/>
      <c r="L49" s="247"/>
      <c r="M49" s="248"/>
      <c r="N49" s="34"/>
    </row>
    <row r="50" spans="1:14" ht="20.25" customHeight="1">
      <c r="A50" s="226" t="s">
        <v>40</v>
      </c>
      <c r="B50" s="415" t="s">
        <v>55</v>
      </c>
      <c r="C50" s="416"/>
      <c r="D50" s="174"/>
      <c r="E50" s="174"/>
      <c r="F50" s="229"/>
      <c r="G50" s="230">
        <f>SUM(G51:G52)</f>
        <v>1665400</v>
      </c>
      <c r="H50" s="351">
        <f>SUM(H51:H52)</f>
        <v>296419.7</v>
      </c>
      <c r="I50" s="231">
        <f>IF(G50&gt;0,H50/G50*100,"-")</f>
        <v>17.798709018854332</v>
      </c>
      <c r="J50" s="232">
        <f>SUM(J51:J52)</f>
        <v>323400</v>
      </c>
      <c r="K50" s="232">
        <f>SUM(K51:K52)</f>
        <v>323400</v>
      </c>
      <c r="L50" s="232">
        <f>SUM(L51:L52)</f>
        <v>296419.7</v>
      </c>
      <c r="M50" s="231">
        <f>IF(K50&gt;0,L50/K50*100,"-")</f>
        <v>91.65729746444032</v>
      </c>
      <c r="N50" s="22"/>
    </row>
    <row r="51" spans="1:14" ht="20.25" customHeight="1">
      <c r="A51" s="173"/>
      <c r="B51" s="179"/>
      <c r="C51" s="180"/>
      <c r="D51" s="174"/>
      <c r="E51" s="174"/>
      <c r="F51" s="175" t="s">
        <v>30</v>
      </c>
      <c r="G51" s="203">
        <f>G56</f>
        <v>1665400</v>
      </c>
      <c r="H51" s="352">
        <f>H56</f>
        <v>296419.7</v>
      </c>
      <c r="I51" s="204">
        <f>IF(G51&gt;0,H51/G51*100,"-")</f>
        <v>17.798709018854332</v>
      </c>
      <c r="J51" s="205">
        <f aca="true" t="shared" si="8" ref="J51:L52">J56</f>
        <v>323400</v>
      </c>
      <c r="K51" s="205">
        <f t="shared" si="8"/>
        <v>323400</v>
      </c>
      <c r="L51" s="205">
        <f t="shared" si="8"/>
        <v>296419.7</v>
      </c>
      <c r="M51" s="204">
        <f>IF(K51&gt;0,L51/K51*100,"-")</f>
        <v>91.65729746444032</v>
      </c>
      <c r="N51" s="22"/>
    </row>
    <row r="52" spans="1:14" ht="20.25" customHeight="1">
      <c r="A52" s="173"/>
      <c r="B52" s="179"/>
      <c r="C52" s="180"/>
      <c r="D52" s="174"/>
      <c r="E52" s="174"/>
      <c r="F52" s="175" t="s">
        <v>31</v>
      </c>
      <c r="G52" s="203">
        <f>G57</f>
        <v>0</v>
      </c>
      <c r="H52" s="352">
        <f>H57</f>
        <v>0</v>
      </c>
      <c r="I52" s="204" t="str">
        <f>IF(G52&gt;0,H52/G52*100,"-")</f>
        <v>-</v>
      </c>
      <c r="J52" s="205">
        <f t="shared" si="8"/>
        <v>0</v>
      </c>
      <c r="K52" s="205">
        <f t="shared" si="8"/>
        <v>0</v>
      </c>
      <c r="L52" s="205">
        <f t="shared" si="8"/>
        <v>0</v>
      </c>
      <c r="M52" s="204" t="str">
        <f>IF(K52&gt;0,L52/K52*100,"-")</f>
        <v>-</v>
      </c>
      <c r="N52" s="22"/>
    </row>
    <row r="53" spans="1:14" ht="20.25" customHeight="1">
      <c r="A53" s="184"/>
      <c r="B53" s="185"/>
      <c r="C53" s="186"/>
      <c r="D53" s="187"/>
      <c r="E53" s="187"/>
      <c r="F53" s="206"/>
      <c r="G53" s="188"/>
      <c r="H53" s="353"/>
      <c r="I53" s="189"/>
      <c r="J53" s="191"/>
      <c r="K53" s="191"/>
      <c r="L53" s="191"/>
      <c r="M53" s="189"/>
      <c r="N53" s="23"/>
    </row>
    <row r="54" spans="1:14" ht="20.25" customHeight="1">
      <c r="A54" s="429" t="s">
        <v>34</v>
      </c>
      <c r="B54" s="194"/>
      <c r="C54" s="195"/>
      <c r="D54" s="24"/>
      <c r="E54" s="24"/>
      <c r="F54" s="194"/>
      <c r="G54" s="207"/>
      <c r="H54" s="354"/>
      <c r="I54" s="222"/>
      <c r="J54" s="219"/>
      <c r="K54" s="221"/>
      <c r="L54" s="219"/>
      <c r="M54" s="222"/>
      <c r="N54" s="400" t="s">
        <v>112</v>
      </c>
    </row>
    <row r="55" spans="1:14" ht="20.25" customHeight="1">
      <c r="A55" s="430"/>
      <c r="B55" s="25" t="s">
        <v>44</v>
      </c>
      <c r="C55" s="256" t="s">
        <v>56</v>
      </c>
      <c r="D55" s="405" t="s">
        <v>47</v>
      </c>
      <c r="E55" s="405">
        <v>754</v>
      </c>
      <c r="F55" s="208" t="s">
        <v>36</v>
      </c>
      <c r="G55" s="28">
        <f>SUM(G56:G57)</f>
        <v>1665400</v>
      </c>
      <c r="H55" s="355">
        <f>SUM(H56:H57)</f>
        <v>296419.7</v>
      </c>
      <c r="I55" s="223">
        <f>IF(G55&gt;0,H55/G55*100,"-")</f>
        <v>17.798709018854332</v>
      </c>
      <c r="J55" s="80">
        <f>SUM(J56:J57)</f>
        <v>323400</v>
      </c>
      <c r="K55" s="80">
        <f>SUM(K56:K57)</f>
        <v>323400</v>
      </c>
      <c r="L55" s="80">
        <f>SUM(L56:L57)</f>
        <v>296419.7</v>
      </c>
      <c r="M55" s="223">
        <f>IF(K55&gt;0,L55/K55*100,"-")</f>
        <v>91.65729746444032</v>
      </c>
      <c r="N55" s="441"/>
    </row>
    <row r="56" spans="1:14" ht="20.25" customHeight="1">
      <c r="A56" s="430"/>
      <c r="B56" s="25" t="s">
        <v>45</v>
      </c>
      <c r="C56" s="256" t="s">
        <v>57</v>
      </c>
      <c r="D56" s="405"/>
      <c r="E56" s="405"/>
      <c r="F56" s="29" t="s">
        <v>30</v>
      </c>
      <c r="G56" s="209">
        <v>1665400</v>
      </c>
      <c r="H56" s="356">
        <v>296419.7</v>
      </c>
      <c r="I56" s="224">
        <f>IF(G56&gt;0,H56/G56*100,"-")</f>
        <v>17.798709018854332</v>
      </c>
      <c r="J56" s="79">
        <v>323400</v>
      </c>
      <c r="K56" s="79">
        <v>323400</v>
      </c>
      <c r="L56" s="79">
        <v>296419.7</v>
      </c>
      <c r="M56" s="224">
        <f>IF(K56&gt;0,L56/K56*100,"-")</f>
        <v>91.65729746444032</v>
      </c>
      <c r="N56" s="441"/>
    </row>
    <row r="57" spans="1:14" ht="20.25" customHeight="1">
      <c r="A57" s="430"/>
      <c r="B57" s="25"/>
      <c r="C57" s="26"/>
      <c r="D57" s="405"/>
      <c r="E57" s="405"/>
      <c r="F57" s="29" t="s">
        <v>31</v>
      </c>
      <c r="G57" s="209"/>
      <c r="H57" s="356"/>
      <c r="I57" s="224" t="str">
        <f>IF(G57&gt;0,H57/G57*100,"-")</f>
        <v>-</v>
      </c>
      <c r="J57" s="79"/>
      <c r="K57" s="79"/>
      <c r="L57" s="220"/>
      <c r="M57" s="224" t="str">
        <f>IF(K57&gt;0,L57/K57*100,"-")</f>
        <v>-</v>
      </c>
      <c r="N57" s="441"/>
    </row>
    <row r="58" spans="1:14" ht="105.75" customHeight="1">
      <c r="A58" s="431"/>
      <c r="B58" s="30"/>
      <c r="C58" s="31"/>
      <c r="D58" s="32"/>
      <c r="E58" s="32"/>
      <c r="F58" s="30"/>
      <c r="G58" s="33"/>
      <c r="H58" s="357"/>
      <c r="I58" s="233"/>
      <c r="J58" s="96"/>
      <c r="K58" s="97"/>
      <c r="L58" s="96"/>
      <c r="M58" s="233"/>
      <c r="N58" s="442"/>
    </row>
    <row r="59" spans="1:14" ht="22.5" customHeight="1">
      <c r="A59" s="35"/>
      <c r="B59" s="36"/>
      <c r="C59" s="37"/>
      <c r="D59" s="38"/>
      <c r="E59" s="38"/>
      <c r="F59" s="39"/>
      <c r="G59" s="85">
        <f>SUM(G61:G62)</f>
        <v>18774017</v>
      </c>
      <c r="H59" s="359">
        <f>SUM(H61:H62)</f>
        <v>3395359.87</v>
      </c>
      <c r="I59" s="125">
        <f>IF(G59&gt;0,H59/G59*100,"-")</f>
        <v>18.085420237981037</v>
      </c>
      <c r="J59" s="98">
        <f>SUM(J61:J62)</f>
        <v>3657112</v>
      </c>
      <c r="K59" s="98">
        <f>SUM(K61:K62)</f>
        <v>3597017</v>
      </c>
      <c r="L59" s="98">
        <f>SUM(L61:L62)</f>
        <v>3395359.87</v>
      </c>
      <c r="M59" s="45">
        <f>SUM(L59/K59)*100</f>
        <v>94.39376766915476</v>
      </c>
      <c r="N59" s="34"/>
    </row>
    <row r="60" spans="1:14" ht="10.5" customHeight="1">
      <c r="A60" s="40"/>
      <c r="B60" s="484"/>
      <c r="C60" s="485"/>
      <c r="D60" s="41"/>
      <c r="E60" s="41"/>
      <c r="F60" s="42"/>
      <c r="G60" s="86"/>
      <c r="H60" s="360"/>
      <c r="I60" s="45" t="str">
        <f>IF(G60&gt;0,H60/G60*100,"-")</f>
        <v>-</v>
      </c>
      <c r="J60" s="93"/>
      <c r="K60" s="93"/>
      <c r="L60" s="93"/>
      <c r="M60" s="43"/>
      <c r="N60" s="22"/>
    </row>
    <row r="61" spans="1:14" ht="10.5" customHeight="1">
      <c r="A61" s="40" t="s">
        <v>42</v>
      </c>
      <c r="B61" s="131" t="s">
        <v>116</v>
      </c>
      <c r="C61" s="132"/>
      <c r="D61" s="41"/>
      <c r="E61" s="41"/>
      <c r="F61" s="44" t="s">
        <v>30</v>
      </c>
      <c r="G61" s="86">
        <f>SUM(G65+G72+G82)</f>
        <v>18638807</v>
      </c>
      <c r="H61" s="361">
        <f>SUM(H65+H72+H82)</f>
        <v>3272589.87</v>
      </c>
      <c r="I61" s="45">
        <f>IF(G61&gt;0,H61/G61*100,"-")</f>
        <v>17.5579363529007</v>
      </c>
      <c r="J61" s="94">
        <f>SUM(J65+J72+J82)</f>
        <v>3549859</v>
      </c>
      <c r="K61" s="94">
        <f>SUM(K65+K72+K82)</f>
        <v>3474247</v>
      </c>
      <c r="L61" s="94">
        <f>SUM(L65+L72+L82)</f>
        <v>3272589.87</v>
      </c>
      <c r="M61" s="45">
        <f>SUM(L61/K61)*100</f>
        <v>94.19565937597415</v>
      </c>
      <c r="N61" s="22"/>
    </row>
    <row r="62" spans="1:14" ht="20.25" customHeight="1" thickBot="1">
      <c r="A62" s="46"/>
      <c r="B62" s="160" t="s">
        <v>117</v>
      </c>
      <c r="C62" s="47"/>
      <c r="D62" s="48"/>
      <c r="E62" s="48"/>
      <c r="F62" s="49" t="s">
        <v>31</v>
      </c>
      <c r="G62" s="87">
        <f>SUM(G66+G73)</f>
        <v>135210</v>
      </c>
      <c r="H62" s="362">
        <f>SUM(H66+H73)</f>
        <v>122770</v>
      </c>
      <c r="I62" s="81">
        <f>IF(G62&gt;0,H62/G62*100,"-")</f>
        <v>90.79949707861844</v>
      </c>
      <c r="J62" s="95">
        <f>SUM(J66+J73)</f>
        <v>107253</v>
      </c>
      <c r="K62" s="95">
        <f>SUM(K66+K73)</f>
        <v>122770</v>
      </c>
      <c r="L62" s="95">
        <f>SUM(L66+L73)</f>
        <v>122770</v>
      </c>
      <c r="M62" s="50">
        <f>SUM(L62/K62)*100</f>
        <v>100</v>
      </c>
      <c r="N62" s="23"/>
    </row>
    <row r="63" spans="1:14" s="11" customFormat="1" ht="12" customHeight="1" hidden="1">
      <c r="A63" s="155"/>
      <c r="B63" s="149"/>
      <c r="C63" s="150"/>
      <c r="D63" s="151"/>
      <c r="E63" s="151"/>
      <c r="F63" s="149"/>
      <c r="G63" s="156"/>
      <c r="H63" s="363"/>
      <c r="I63" s="154" t="str">
        <f>IF(G63&gt;0,H63/G63*100,"-")</f>
        <v>-</v>
      </c>
      <c r="J63" s="152"/>
      <c r="K63" s="153"/>
      <c r="L63" s="152"/>
      <c r="M63" s="157" t="e">
        <f>SUM(L63/K63)*100</f>
        <v>#DIV/0!</v>
      </c>
      <c r="N63" s="158"/>
    </row>
    <row r="64" spans="1:14" s="11" customFormat="1" ht="47.25" customHeight="1">
      <c r="A64" s="51"/>
      <c r="B64" s="52" t="s">
        <v>44</v>
      </c>
      <c r="C64" s="53" t="s">
        <v>58</v>
      </c>
      <c r="D64" s="434" t="s">
        <v>47</v>
      </c>
      <c r="E64" s="443"/>
      <c r="F64" s="54" t="s">
        <v>36</v>
      </c>
      <c r="G64" s="88">
        <f>SUM(G65)</f>
        <v>8272042</v>
      </c>
      <c r="H64" s="364">
        <f>SUM(H65)</f>
        <v>1563530.5</v>
      </c>
      <c r="I64" s="121">
        <f>SUM(H64/G64)*100</f>
        <v>18.90138493010553</v>
      </c>
      <c r="J64" s="99">
        <f>SUM(J65)</f>
        <v>1583942</v>
      </c>
      <c r="K64" s="99">
        <f>SUM(K65)</f>
        <v>1704042</v>
      </c>
      <c r="L64" s="100">
        <f>SUM(L65)</f>
        <v>1563530.5</v>
      </c>
      <c r="M64" s="55">
        <f>SUM(L64/K64)*100</f>
        <v>91.75422319402925</v>
      </c>
      <c r="N64" s="410" t="s">
        <v>129</v>
      </c>
    </row>
    <row r="65" spans="1:14" s="11" customFormat="1" ht="28.5" customHeight="1">
      <c r="A65" s="56" t="s">
        <v>34</v>
      </c>
      <c r="B65" s="57" t="s">
        <v>45</v>
      </c>
      <c r="C65" s="58" t="s">
        <v>59</v>
      </c>
      <c r="D65" s="405"/>
      <c r="E65" s="444"/>
      <c r="F65" s="60" t="s">
        <v>30</v>
      </c>
      <c r="G65" s="89">
        <f>SUM(G68+G70)</f>
        <v>8272042</v>
      </c>
      <c r="H65" s="365">
        <f>SUM(H68+H70)</f>
        <v>1563530.5</v>
      </c>
      <c r="I65" s="122">
        <f aca="true" t="shared" si="9" ref="I65:I80">SUM(H65/G65)*100</f>
        <v>18.90138493010553</v>
      </c>
      <c r="J65" s="101">
        <f>SUM(J68+J70)</f>
        <v>1583942</v>
      </c>
      <c r="K65" s="101">
        <f>SUM(K68+K70)</f>
        <v>1704042</v>
      </c>
      <c r="L65" s="102">
        <f>SUM(L68+L70)</f>
        <v>1563530.5</v>
      </c>
      <c r="M65" s="61">
        <f aca="true" t="shared" si="10" ref="M65:M70">SUM(L65/K65)*100</f>
        <v>91.75422319402925</v>
      </c>
      <c r="N65" s="401"/>
    </row>
    <row r="66" spans="1:14" s="11" customFormat="1" ht="19.5" customHeight="1">
      <c r="A66" s="56"/>
      <c r="B66" s="57"/>
      <c r="C66" s="58"/>
      <c r="D66" s="62"/>
      <c r="E66" s="444"/>
      <c r="F66" s="60" t="s">
        <v>31</v>
      </c>
      <c r="G66" s="90"/>
      <c r="H66" s="366"/>
      <c r="I66" s="122"/>
      <c r="J66" s="79"/>
      <c r="K66" s="103"/>
      <c r="L66" s="104"/>
      <c r="M66" s="61"/>
      <c r="N66" s="401"/>
    </row>
    <row r="67" spans="1:14" s="11" customFormat="1" ht="18.75" customHeight="1">
      <c r="A67" s="56"/>
      <c r="B67" s="57"/>
      <c r="C67" s="58"/>
      <c r="D67" s="27"/>
      <c r="E67" s="59">
        <v>852</v>
      </c>
      <c r="F67" s="60"/>
      <c r="G67" s="89">
        <v>8082950</v>
      </c>
      <c r="H67" s="367">
        <v>858265.74</v>
      </c>
      <c r="I67" s="122">
        <f t="shared" si="9"/>
        <v>10.618224039490533</v>
      </c>
      <c r="J67" s="101">
        <v>1570550</v>
      </c>
      <c r="K67" s="101">
        <v>1570550</v>
      </c>
      <c r="L67" s="105">
        <v>858265.74</v>
      </c>
      <c r="M67" s="61">
        <f t="shared" si="10"/>
        <v>54.64746362739168</v>
      </c>
      <c r="N67" s="445"/>
    </row>
    <row r="68" spans="1:14" s="11" customFormat="1" ht="16.5" customHeight="1">
      <c r="A68" s="56"/>
      <c r="B68" s="57"/>
      <c r="C68" s="58"/>
      <c r="D68" s="27"/>
      <c r="E68" s="59"/>
      <c r="F68" s="60" t="s">
        <v>60</v>
      </c>
      <c r="G68" s="90">
        <v>8203050</v>
      </c>
      <c r="H68" s="368">
        <v>1550142.43</v>
      </c>
      <c r="I68" s="123">
        <f t="shared" si="9"/>
        <v>18.897147158678784</v>
      </c>
      <c r="J68" s="106">
        <v>1570550</v>
      </c>
      <c r="K68" s="106">
        <v>1690650</v>
      </c>
      <c r="L68" s="107">
        <v>1550142.43</v>
      </c>
      <c r="M68" s="63">
        <f t="shared" si="10"/>
        <v>91.68913908851624</v>
      </c>
      <c r="N68" s="445"/>
    </row>
    <row r="69" spans="1:14" s="11" customFormat="1" ht="12.75" customHeight="1">
      <c r="A69" s="56"/>
      <c r="B69" s="57"/>
      <c r="C69" s="58"/>
      <c r="D69" s="27"/>
      <c r="E69" s="59">
        <v>853</v>
      </c>
      <c r="F69" s="60"/>
      <c r="G69" s="89"/>
      <c r="H69" s="369"/>
      <c r="I69" s="122"/>
      <c r="J69" s="101"/>
      <c r="K69" s="108"/>
      <c r="L69" s="105"/>
      <c r="M69" s="61"/>
      <c r="N69" s="445"/>
    </row>
    <row r="70" spans="1:14" s="11" customFormat="1" ht="15" customHeight="1" thickBot="1">
      <c r="A70" s="64"/>
      <c r="B70" s="65"/>
      <c r="C70" s="66"/>
      <c r="D70" s="32"/>
      <c r="E70" s="67"/>
      <c r="F70" s="30" t="s">
        <v>60</v>
      </c>
      <c r="G70" s="91">
        <v>68992</v>
      </c>
      <c r="H70" s="370">
        <v>13388.07</v>
      </c>
      <c r="I70" s="124">
        <f t="shared" si="9"/>
        <v>19.405249884044526</v>
      </c>
      <c r="J70" s="109">
        <v>13392</v>
      </c>
      <c r="K70" s="110">
        <v>13392</v>
      </c>
      <c r="L70" s="111">
        <v>13388.07</v>
      </c>
      <c r="M70" s="68">
        <f t="shared" si="10"/>
        <v>99.9706541218638</v>
      </c>
      <c r="N70" s="446"/>
    </row>
    <row r="71" spans="1:14" s="11" customFormat="1" ht="30" customHeight="1">
      <c r="A71" s="51"/>
      <c r="B71" s="52" t="s">
        <v>44</v>
      </c>
      <c r="C71" s="69" t="s">
        <v>61</v>
      </c>
      <c r="D71" s="434" t="s">
        <v>47</v>
      </c>
      <c r="E71" s="24"/>
      <c r="F71" s="54" t="s">
        <v>36</v>
      </c>
      <c r="G71" s="92">
        <f>SUM(G72:G73)</f>
        <v>7201506</v>
      </c>
      <c r="H71" s="371">
        <f>SUM(H72:H73)</f>
        <v>1240328.98</v>
      </c>
      <c r="I71" s="55">
        <f t="shared" si="9"/>
        <v>17.223188871883185</v>
      </c>
      <c r="J71" s="112">
        <f>SUM(J72:J73)</f>
        <v>1431753</v>
      </c>
      <c r="K71" s="112">
        <f>SUM(K72:K73)</f>
        <v>1253506</v>
      </c>
      <c r="L71" s="112">
        <f>SUM(L72:L73)</f>
        <v>1240328.98</v>
      </c>
      <c r="M71" s="55">
        <f>SUM(L71/K71)*100</f>
        <v>98.9487868426637</v>
      </c>
      <c r="N71" s="410" t="s">
        <v>130</v>
      </c>
    </row>
    <row r="72" spans="1:14" s="11" customFormat="1" ht="27" customHeight="1">
      <c r="A72" s="56" t="s">
        <v>37</v>
      </c>
      <c r="B72" s="57" t="s">
        <v>45</v>
      </c>
      <c r="C72" s="26" t="s">
        <v>62</v>
      </c>
      <c r="D72" s="435"/>
      <c r="E72" s="62"/>
      <c r="F72" s="29" t="s">
        <v>30</v>
      </c>
      <c r="G72" s="83">
        <f>SUM(G77+G80)</f>
        <v>7066296</v>
      </c>
      <c r="H72" s="372">
        <f>SUM(H77+H80)</f>
        <v>1117558.98</v>
      </c>
      <c r="I72" s="63">
        <f t="shared" si="9"/>
        <v>15.815343427447704</v>
      </c>
      <c r="J72" s="79">
        <f>SUM(J77+J80)</f>
        <v>1324500</v>
      </c>
      <c r="K72" s="79">
        <f>SUM(K77+K80)</f>
        <v>1130736</v>
      </c>
      <c r="L72" s="79">
        <f>SUM(L77+L80)</f>
        <v>1117558.98</v>
      </c>
      <c r="M72" s="63">
        <f aca="true" t="shared" si="11" ref="M72:M86">SUM(L72/K72)*100</f>
        <v>98.83465105913317</v>
      </c>
      <c r="N72" s="411"/>
    </row>
    <row r="73" spans="1:14" s="11" customFormat="1" ht="13.5" customHeight="1">
      <c r="A73" s="56"/>
      <c r="B73" s="57"/>
      <c r="C73" s="26"/>
      <c r="D73" s="62"/>
      <c r="E73" s="62"/>
      <c r="F73" s="29" t="s">
        <v>31</v>
      </c>
      <c r="G73" s="83">
        <f>SUM(G75+G78)</f>
        <v>135210</v>
      </c>
      <c r="H73" s="372">
        <f>SUM(H75+H78)</f>
        <v>122770</v>
      </c>
      <c r="I73" s="63">
        <f t="shared" si="9"/>
        <v>90.79949707861844</v>
      </c>
      <c r="J73" s="79">
        <f>SUM(J75+J78)</f>
        <v>107253</v>
      </c>
      <c r="K73" s="79">
        <f>SUM(K75+K78)</f>
        <v>122770</v>
      </c>
      <c r="L73" s="79">
        <f>SUM(L75+L78)</f>
        <v>122770</v>
      </c>
      <c r="M73" s="63">
        <f t="shared" si="11"/>
        <v>100</v>
      </c>
      <c r="N73" s="411"/>
    </row>
    <row r="74" spans="1:14" s="11" customFormat="1" ht="21" customHeight="1">
      <c r="A74" s="56"/>
      <c r="B74" s="57"/>
      <c r="C74" s="26"/>
      <c r="D74" s="62"/>
      <c r="E74" s="62">
        <v>851</v>
      </c>
      <c r="F74" s="25"/>
      <c r="G74" s="82">
        <v>15440</v>
      </c>
      <c r="H74" s="373">
        <v>2020</v>
      </c>
      <c r="I74" s="61">
        <f t="shared" si="9"/>
        <v>13.082901554404144</v>
      </c>
      <c r="J74" s="80">
        <v>3000</v>
      </c>
      <c r="K74" s="113">
        <v>3000</v>
      </c>
      <c r="L74" s="114">
        <v>2020</v>
      </c>
      <c r="M74" s="61">
        <f t="shared" si="11"/>
        <v>67.33333333333333</v>
      </c>
      <c r="N74" s="411"/>
    </row>
    <row r="75" spans="1:14" s="11" customFormat="1" ht="16.5" customHeight="1">
      <c r="A75" s="56"/>
      <c r="B75" s="57"/>
      <c r="C75" s="26"/>
      <c r="D75" s="62"/>
      <c r="E75" s="62"/>
      <c r="F75" s="29" t="s">
        <v>31</v>
      </c>
      <c r="G75" s="83">
        <v>15440</v>
      </c>
      <c r="H75" s="372">
        <v>3000</v>
      </c>
      <c r="I75" s="63">
        <f t="shared" si="9"/>
        <v>19.4300518134715</v>
      </c>
      <c r="J75" s="79">
        <v>3000</v>
      </c>
      <c r="K75" s="115">
        <v>3000</v>
      </c>
      <c r="L75" s="116">
        <v>3000</v>
      </c>
      <c r="M75" s="63">
        <f t="shared" si="11"/>
        <v>100</v>
      </c>
      <c r="N75" s="411"/>
    </row>
    <row r="76" spans="1:14" s="11" customFormat="1" ht="16.5" customHeight="1">
      <c r="A76" s="56"/>
      <c r="B76" s="57"/>
      <c r="C76" s="26"/>
      <c r="D76" s="62"/>
      <c r="E76" s="62">
        <v>852</v>
      </c>
      <c r="F76" s="25"/>
      <c r="G76" s="82">
        <f>SUM(G77:G78)</f>
        <v>7012966</v>
      </c>
      <c r="H76" s="373">
        <f>SUM(H77:H78)</f>
        <v>1200828.98</v>
      </c>
      <c r="I76" s="61">
        <f t="shared" si="9"/>
        <v>17.12298305738257</v>
      </c>
      <c r="J76" s="80">
        <f>SUM(J77:J78)</f>
        <v>1395753</v>
      </c>
      <c r="K76" s="80">
        <f>SUM(K77:K78)</f>
        <v>1214006</v>
      </c>
      <c r="L76" s="80">
        <f>SUM(L77:L78)</f>
        <v>1200828.98</v>
      </c>
      <c r="M76" s="61">
        <f t="shared" si="11"/>
        <v>98.91458361820288</v>
      </c>
      <c r="N76" s="411"/>
    </row>
    <row r="77" spans="1:16" s="11" customFormat="1" ht="17.25" customHeight="1">
      <c r="A77" s="56"/>
      <c r="B77" s="57"/>
      <c r="C77" s="26"/>
      <c r="D77" s="62"/>
      <c r="E77" s="62"/>
      <c r="F77" s="29" t="s">
        <v>30</v>
      </c>
      <c r="G77" s="83">
        <v>6893196</v>
      </c>
      <c r="H77" s="372">
        <v>1081058.98</v>
      </c>
      <c r="I77" s="63">
        <f t="shared" si="9"/>
        <v>15.682986237443414</v>
      </c>
      <c r="J77" s="79">
        <v>1291500</v>
      </c>
      <c r="K77" s="115">
        <v>1094236</v>
      </c>
      <c r="L77" s="116">
        <v>1081058.98</v>
      </c>
      <c r="M77" s="63">
        <f t="shared" si="11"/>
        <v>98.79577897272618</v>
      </c>
      <c r="N77" s="411"/>
      <c r="P77" s="13"/>
    </row>
    <row r="78" spans="1:14" s="11" customFormat="1" ht="20.25" customHeight="1">
      <c r="A78" s="56"/>
      <c r="B78" s="57"/>
      <c r="C78" s="26"/>
      <c r="D78" s="62"/>
      <c r="E78" s="62"/>
      <c r="F78" s="29" t="s">
        <v>31</v>
      </c>
      <c r="G78" s="83">
        <v>119770</v>
      </c>
      <c r="H78" s="372">
        <v>119770</v>
      </c>
      <c r="I78" s="63">
        <f t="shared" si="9"/>
        <v>100</v>
      </c>
      <c r="J78" s="79">
        <v>104253</v>
      </c>
      <c r="K78" s="115">
        <v>119770</v>
      </c>
      <c r="L78" s="116">
        <v>119770</v>
      </c>
      <c r="M78" s="63">
        <f t="shared" si="11"/>
        <v>100</v>
      </c>
      <c r="N78" s="411"/>
    </row>
    <row r="79" spans="1:14" s="11" customFormat="1" ht="15.75" customHeight="1">
      <c r="A79" s="56"/>
      <c r="B79" s="57"/>
      <c r="C79" s="26"/>
      <c r="D79" s="62"/>
      <c r="E79" s="62">
        <v>853</v>
      </c>
      <c r="F79" s="60"/>
      <c r="G79" s="82">
        <v>169600</v>
      </c>
      <c r="H79" s="373">
        <v>16196.5</v>
      </c>
      <c r="I79" s="61">
        <f t="shared" si="9"/>
        <v>9.549823113207548</v>
      </c>
      <c r="J79" s="80">
        <v>33000</v>
      </c>
      <c r="K79" s="113">
        <v>33000</v>
      </c>
      <c r="L79" s="114">
        <v>16196.5</v>
      </c>
      <c r="M79" s="61">
        <f t="shared" si="11"/>
        <v>49.08030303030303</v>
      </c>
      <c r="N79" s="411"/>
    </row>
    <row r="80" spans="1:14" s="11" customFormat="1" ht="18" customHeight="1" thickBot="1">
      <c r="A80" s="64"/>
      <c r="B80" s="65"/>
      <c r="C80" s="31"/>
      <c r="D80" s="32"/>
      <c r="E80" s="32"/>
      <c r="F80" s="70" t="s">
        <v>30</v>
      </c>
      <c r="G80" s="33">
        <v>173100</v>
      </c>
      <c r="H80" s="357">
        <v>36500</v>
      </c>
      <c r="I80" s="68">
        <f t="shared" si="9"/>
        <v>21.086077411900636</v>
      </c>
      <c r="J80" s="97">
        <v>33000</v>
      </c>
      <c r="K80" s="117">
        <v>36500</v>
      </c>
      <c r="L80" s="96">
        <v>36500</v>
      </c>
      <c r="M80" s="68">
        <f t="shared" si="11"/>
        <v>100</v>
      </c>
      <c r="N80" s="412"/>
    </row>
    <row r="81" spans="1:14" s="11" customFormat="1" ht="39" customHeight="1">
      <c r="A81" s="56"/>
      <c r="B81" s="71" t="s">
        <v>63</v>
      </c>
      <c r="C81" s="15" t="s">
        <v>64</v>
      </c>
      <c r="D81" s="27" t="s">
        <v>47</v>
      </c>
      <c r="E81" s="62"/>
      <c r="F81" s="72" t="s">
        <v>36</v>
      </c>
      <c r="G81" s="82">
        <f aca="true" t="shared" si="12" ref="G81:L81">SUM(G82)</f>
        <v>3300469</v>
      </c>
      <c r="H81" s="373">
        <f t="shared" si="12"/>
        <v>591500.39</v>
      </c>
      <c r="I81" s="61">
        <f aca="true" t="shared" si="13" ref="I81:I86">SUM(H81/G81)*100</f>
        <v>17.921707187675448</v>
      </c>
      <c r="J81" s="118">
        <f t="shared" si="12"/>
        <v>641417</v>
      </c>
      <c r="K81" s="80">
        <f t="shared" si="12"/>
        <v>639469</v>
      </c>
      <c r="L81" s="114">
        <f t="shared" si="12"/>
        <v>591500.39</v>
      </c>
      <c r="M81" s="61">
        <f t="shared" si="11"/>
        <v>92.49868093683979</v>
      </c>
      <c r="N81" s="410" t="s">
        <v>131</v>
      </c>
    </row>
    <row r="82" spans="1:14" s="11" customFormat="1" ht="26.25" customHeight="1">
      <c r="A82" s="56" t="s">
        <v>39</v>
      </c>
      <c r="B82" s="57" t="s">
        <v>65</v>
      </c>
      <c r="C82" s="26" t="s">
        <v>66</v>
      </c>
      <c r="D82" s="62"/>
      <c r="E82" s="62"/>
      <c r="F82" s="29" t="s">
        <v>30</v>
      </c>
      <c r="G82" s="82">
        <f>SUM(G84+G86)</f>
        <v>3300469</v>
      </c>
      <c r="H82" s="373">
        <f>SUM(H84+H86)</f>
        <v>591500.39</v>
      </c>
      <c r="I82" s="61">
        <f t="shared" si="13"/>
        <v>17.921707187675448</v>
      </c>
      <c r="J82" s="113">
        <f>SUM(J84+J86)</f>
        <v>641417</v>
      </c>
      <c r="K82" s="114">
        <f>SUM(K84+K86)</f>
        <v>639469</v>
      </c>
      <c r="L82" s="114">
        <f>SUM(L84+L86)</f>
        <v>591500.39</v>
      </c>
      <c r="M82" s="61">
        <f t="shared" si="11"/>
        <v>92.49868093683979</v>
      </c>
      <c r="N82" s="439"/>
    </row>
    <row r="83" spans="1:14" s="11" customFormat="1" ht="16.5" customHeight="1">
      <c r="A83" s="56"/>
      <c r="B83" s="57"/>
      <c r="C83" s="26"/>
      <c r="D83" s="62"/>
      <c r="E83" s="62">
        <v>710</v>
      </c>
      <c r="F83" s="60"/>
      <c r="G83" s="82">
        <v>1392600</v>
      </c>
      <c r="H83" s="373">
        <v>86264.53</v>
      </c>
      <c r="I83" s="61">
        <f t="shared" si="13"/>
        <v>6.194494470774091</v>
      </c>
      <c r="J83" s="113">
        <v>242900</v>
      </c>
      <c r="K83" s="80">
        <v>384900</v>
      </c>
      <c r="L83" s="114">
        <v>86264.53</v>
      </c>
      <c r="M83" s="61">
        <f t="shared" si="11"/>
        <v>22.412192777344764</v>
      </c>
      <c r="N83" s="439"/>
    </row>
    <row r="84" spans="1:14" s="11" customFormat="1" ht="17.25" customHeight="1">
      <c r="A84" s="56"/>
      <c r="B84" s="57"/>
      <c r="C84" s="26"/>
      <c r="D84" s="62"/>
      <c r="E84" s="62"/>
      <c r="F84" s="29" t="s">
        <v>30</v>
      </c>
      <c r="G84" s="83">
        <v>1260700</v>
      </c>
      <c r="H84" s="372">
        <v>252703.36</v>
      </c>
      <c r="I84" s="63">
        <f t="shared" si="13"/>
        <v>20.044686285397002</v>
      </c>
      <c r="J84" s="115">
        <v>242900</v>
      </c>
      <c r="K84" s="79">
        <v>253000</v>
      </c>
      <c r="L84" s="116">
        <v>252703.36</v>
      </c>
      <c r="M84" s="63">
        <f t="shared" si="11"/>
        <v>99.88275098814229</v>
      </c>
      <c r="N84" s="439"/>
    </row>
    <row r="85" spans="1:14" s="11" customFormat="1" ht="15.75" customHeight="1">
      <c r="A85" s="56"/>
      <c r="B85" s="57"/>
      <c r="C85" s="26"/>
      <c r="D85" s="62"/>
      <c r="E85" s="62">
        <v>852</v>
      </c>
      <c r="F85" s="29"/>
      <c r="G85" s="28">
        <v>2061401</v>
      </c>
      <c r="H85" s="355">
        <v>188903.12</v>
      </c>
      <c r="I85" s="61">
        <f t="shared" si="13"/>
        <v>9.163822080226021</v>
      </c>
      <c r="J85" s="80">
        <v>398517</v>
      </c>
      <c r="K85" s="80">
        <v>408101</v>
      </c>
      <c r="L85" s="114">
        <v>188903.12</v>
      </c>
      <c r="M85" s="61">
        <f t="shared" si="11"/>
        <v>46.288325684083105</v>
      </c>
      <c r="N85" s="439"/>
    </row>
    <row r="86" spans="1:14" s="11" customFormat="1" ht="16.5" customHeight="1" thickBot="1">
      <c r="A86" s="73"/>
      <c r="B86" s="74"/>
      <c r="C86" s="75"/>
      <c r="D86" s="76"/>
      <c r="E86" s="32"/>
      <c r="F86" s="77" t="s">
        <v>30</v>
      </c>
      <c r="G86" s="84">
        <v>2039769</v>
      </c>
      <c r="H86" s="374">
        <v>338797.03</v>
      </c>
      <c r="I86" s="78">
        <f t="shared" si="13"/>
        <v>16.609578339508055</v>
      </c>
      <c r="J86" s="119">
        <v>398517</v>
      </c>
      <c r="K86" s="120">
        <v>386469</v>
      </c>
      <c r="L86" s="120">
        <v>338797.03</v>
      </c>
      <c r="M86" s="78">
        <f t="shared" si="11"/>
        <v>87.66473636954063</v>
      </c>
      <c r="N86" s="440"/>
    </row>
    <row r="87" spans="1:14" ht="12.75">
      <c r="A87" s="243"/>
      <c r="B87" s="244"/>
      <c r="C87" s="245"/>
      <c r="D87" s="167"/>
      <c r="E87" s="167"/>
      <c r="F87" s="199"/>
      <c r="G87" s="246"/>
      <c r="H87" s="358"/>
      <c r="I87" s="167"/>
      <c r="J87" s="247"/>
      <c r="K87" s="247"/>
      <c r="L87" s="247"/>
      <c r="M87" s="248"/>
      <c r="N87" s="34"/>
    </row>
    <row r="88" spans="1:14" ht="12.75">
      <c r="A88" s="226"/>
      <c r="B88" s="415"/>
      <c r="C88" s="416"/>
      <c r="D88" s="174"/>
      <c r="E88" s="174"/>
      <c r="F88" s="229"/>
      <c r="G88" s="230">
        <f>SUM(G89:G90)</f>
        <v>1280400</v>
      </c>
      <c r="H88" s="351">
        <f>SUM(H89:H90)</f>
        <v>248205.43</v>
      </c>
      <c r="I88" s="231">
        <f>IF(G88&gt;0,H88/G88*100,"-")</f>
        <v>19.384991408934706</v>
      </c>
      <c r="J88" s="232">
        <f>SUM(J89:J90)</f>
        <v>248400</v>
      </c>
      <c r="K88" s="232">
        <f>SUM(K89:K90)</f>
        <v>248400</v>
      </c>
      <c r="L88" s="232">
        <f>SUM(L89:L90)</f>
        <v>248205.43</v>
      </c>
      <c r="M88" s="231">
        <f>IF(K88&gt;0,L88/K88*100,"-")</f>
        <v>99.92167069243156</v>
      </c>
      <c r="N88" s="22"/>
    </row>
    <row r="89" spans="1:14" ht="12.75">
      <c r="A89" s="249" t="s">
        <v>96</v>
      </c>
      <c r="B89" s="227" t="s">
        <v>67</v>
      </c>
      <c r="C89" s="180"/>
      <c r="D89" s="174"/>
      <c r="E89" s="174"/>
      <c r="F89" s="175" t="s">
        <v>30</v>
      </c>
      <c r="G89" s="203">
        <f aca="true" t="shared" si="14" ref="G89:M89">SUM(G94)</f>
        <v>1280400</v>
      </c>
      <c r="H89" s="352">
        <f t="shared" si="14"/>
        <v>248205.43</v>
      </c>
      <c r="I89" s="250">
        <f t="shared" si="14"/>
        <v>19.384991408934706</v>
      </c>
      <c r="J89" s="205">
        <f t="shared" si="14"/>
        <v>248400</v>
      </c>
      <c r="K89" s="205">
        <f t="shared" si="14"/>
        <v>248400</v>
      </c>
      <c r="L89" s="205">
        <f t="shared" si="14"/>
        <v>248205.43</v>
      </c>
      <c r="M89" s="204">
        <f t="shared" si="14"/>
        <v>99.92167069243156</v>
      </c>
      <c r="N89" s="22"/>
    </row>
    <row r="90" spans="1:14" ht="12.75">
      <c r="A90" s="173"/>
      <c r="B90" s="179"/>
      <c r="C90" s="180"/>
      <c r="D90" s="174"/>
      <c r="E90" s="174"/>
      <c r="F90" s="175" t="s">
        <v>31</v>
      </c>
      <c r="G90" s="203">
        <f>G95</f>
        <v>0</v>
      </c>
      <c r="H90" s="352">
        <f>H95</f>
        <v>0</v>
      </c>
      <c r="I90" s="204" t="str">
        <f>IF(G90&gt;0,H90/G90*100,"-")</f>
        <v>-</v>
      </c>
      <c r="J90" s="205">
        <f>J95</f>
        <v>0</v>
      </c>
      <c r="K90" s="205">
        <f>K95</f>
        <v>0</v>
      </c>
      <c r="L90" s="205">
        <f>L95</f>
        <v>0</v>
      </c>
      <c r="M90" s="204" t="str">
        <f>IF(K90&gt;0,L90/K90*100,"-")</f>
        <v>-</v>
      </c>
      <c r="N90" s="22"/>
    </row>
    <row r="91" spans="1:14" ht="12.75">
      <c r="A91" s="184"/>
      <c r="B91" s="185"/>
      <c r="C91" s="186"/>
      <c r="D91" s="187"/>
      <c r="E91" s="187"/>
      <c r="F91" s="206"/>
      <c r="G91" s="188"/>
      <c r="H91" s="353"/>
      <c r="I91" s="189"/>
      <c r="J91" s="191"/>
      <c r="K91" s="191"/>
      <c r="L91" s="191"/>
      <c r="M91" s="189"/>
      <c r="N91" s="23"/>
    </row>
    <row r="92" spans="1:14" s="11" customFormat="1" ht="12.75">
      <c r="A92" s="436" t="s">
        <v>34</v>
      </c>
      <c r="B92" s="194"/>
      <c r="C92" s="195"/>
      <c r="D92" s="24"/>
      <c r="E92" s="24"/>
      <c r="F92" s="194"/>
      <c r="G92" s="253"/>
      <c r="H92" s="354"/>
      <c r="I92" s="222"/>
      <c r="J92" s="219"/>
      <c r="K92" s="221"/>
      <c r="L92" s="219"/>
      <c r="M92" s="222"/>
      <c r="N92" s="400" t="s">
        <v>109</v>
      </c>
    </row>
    <row r="93" spans="1:14" s="11" customFormat="1" ht="24.75" customHeight="1">
      <c r="A93" s="437"/>
      <c r="B93" s="25" t="s">
        <v>44</v>
      </c>
      <c r="C93" s="26" t="s">
        <v>68</v>
      </c>
      <c r="D93" s="405" t="s">
        <v>47</v>
      </c>
      <c r="E93" s="405">
        <v>853</v>
      </c>
      <c r="F93" s="208" t="s">
        <v>36</v>
      </c>
      <c r="G93" s="254">
        <f>SUM(G94)</f>
        <v>1280400</v>
      </c>
      <c r="H93" s="355">
        <f>SUM(H94)</f>
        <v>248205.43</v>
      </c>
      <c r="I93" s="223">
        <f>IF(G93&gt;0,H93/G93*100,"-")</f>
        <v>19.384991408934706</v>
      </c>
      <c r="J93" s="28">
        <f>SUM(J94)</f>
        <v>248400</v>
      </c>
      <c r="K93" s="28">
        <f>SUM(K94)</f>
        <v>248400</v>
      </c>
      <c r="L93" s="28">
        <f>SUM(L94)</f>
        <v>248205.43</v>
      </c>
      <c r="M93" s="223">
        <f>IF(K93&gt;0,L93/K93*100,"-")</f>
        <v>99.92167069243156</v>
      </c>
      <c r="N93" s="401"/>
    </row>
    <row r="94" spans="1:14" s="11" customFormat="1" ht="29.25" customHeight="1">
      <c r="A94" s="437"/>
      <c r="B94" s="25" t="s">
        <v>45</v>
      </c>
      <c r="C94" s="432" t="s">
        <v>69</v>
      </c>
      <c r="D94" s="405"/>
      <c r="E94" s="405"/>
      <c r="F94" s="29" t="s">
        <v>30</v>
      </c>
      <c r="G94" s="212">
        <v>1280400</v>
      </c>
      <c r="H94" s="356">
        <v>248205.43</v>
      </c>
      <c r="I94" s="224">
        <f>IF(G94&gt;0,H94/G94*100,"-")</f>
        <v>19.384991408934706</v>
      </c>
      <c r="J94" s="79">
        <v>248400</v>
      </c>
      <c r="K94" s="79">
        <v>248400</v>
      </c>
      <c r="L94" s="79">
        <v>248205.43</v>
      </c>
      <c r="M94" s="224">
        <f>IF(K94&gt;0,L94/K94*100,"-")</f>
        <v>99.92167069243156</v>
      </c>
      <c r="N94" s="401"/>
    </row>
    <row r="95" spans="1:14" s="11" customFormat="1" ht="12.75">
      <c r="A95" s="437"/>
      <c r="B95" s="25"/>
      <c r="C95" s="432"/>
      <c r="D95" s="405"/>
      <c r="E95" s="405"/>
      <c r="F95" s="29" t="s">
        <v>31</v>
      </c>
      <c r="G95" s="212"/>
      <c r="H95" s="356"/>
      <c r="I95" s="224" t="str">
        <f>IF(G95&gt;0,H95/G95*100,"-")</f>
        <v>-</v>
      </c>
      <c r="J95" s="79"/>
      <c r="K95" s="79"/>
      <c r="L95" s="220"/>
      <c r="M95" s="224" t="str">
        <f>IF(K95&gt;0,L95/K95*100,"-")</f>
        <v>-</v>
      </c>
      <c r="N95" s="401"/>
    </row>
    <row r="96" spans="1:14" s="11" customFormat="1" ht="16.5" customHeight="1">
      <c r="A96" s="438"/>
      <c r="B96" s="30"/>
      <c r="C96" s="433"/>
      <c r="D96" s="32"/>
      <c r="E96" s="32"/>
      <c r="F96" s="30"/>
      <c r="G96" s="255"/>
      <c r="H96" s="357"/>
      <c r="I96" s="233"/>
      <c r="J96" s="96"/>
      <c r="K96" s="97"/>
      <c r="L96" s="96"/>
      <c r="M96" s="233"/>
      <c r="N96" s="402"/>
    </row>
    <row r="97" spans="1:14" ht="12.75">
      <c r="A97" s="226"/>
      <c r="B97" s="415"/>
      <c r="C97" s="416"/>
      <c r="D97" s="406"/>
      <c r="E97" s="174"/>
      <c r="F97" s="229"/>
      <c r="G97" s="230">
        <f>SUM(G98:G99)</f>
        <v>1370055</v>
      </c>
      <c r="H97" s="351">
        <f>SUM(H98:H99)</f>
        <v>257883.29</v>
      </c>
      <c r="I97" s="231">
        <f>IF(G97&gt;0,H97/G97*100,"-")</f>
        <v>18.822842148672862</v>
      </c>
      <c r="J97" s="232">
        <f>SUM(J98:J99)</f>
        <v>266055</v>
      </c>
      <c r="K97" s="232">
        <f>SUM(K98:K99)</f>
        <v>266055</v>
      </c>
      <c r="L97" s="232">
        <f>SUM(L98:L99)</f>
        <v>257883.29</v>
      </c>
      <c r="M97" s="261">
        <f>IF(K97&gt;0,L97/K97*100,"-")</f>
        <v>96.9285636428558</v>
      </c>
      <c r="N97" s="22"/>
    </row>
    <row r="98" spans="1:14" ht="12.75">
      <c r="A98" s="173" t="s">
        <v>97</v>
      </c>
      <c r="B98" s="227" t="s">
        <v>70</v>
      </c>
      <c r="C98" s="180"/>
      <c r="D98" s="407"/>
      <c r="E98" s="174">
        <v>700</v>
      </c>
      <c r="F98" s="175" t="s">
        <v>30</v>
      </c>
      <c r="G98" s="203">
        <f>SUM(G103)</f>
        <v>1370055</v>
      </c>
      <c r="H98" s="352">
        <f aca="true" t="shared" si="15" ref="H98:M98">SUM(H103)</f>
        <v>257883.29</v>
      </c>
      <c r="I98" s="204">
        <f t="shared" si="15"/>
        <v>18.822842148672862</v>
      </c>
      <c r="J98" s="205">
        <f t="shared" si="15"/>
        <v>266055</v>
      </c>
      <c r="K98" s="205">
        <f t="shared" si="15"/>
        <v>266055</v>
      </c>
      <c r="L98" s="205">
        <f t="shared" si="15"/>
        <v>257883.29</v>
      </c>
      <c r="M98" s="262">
        <f t="shared" si="15"/>
        <v>96.9285636428558</v>
      </c>
      <c r="N98" s="22"/>
    </row>
    <row r="99" spans="1:14" ht="12.75">
      <c r="A99" s="173"/>
      <c r="B99" s="179"/>
      <c r="C99" s="180"/>
      <c r="D99" s="407"/>
      <c r="E99" s="174"/>
      <c r="F99" s="175" t="s">
        <v>31</v>
      </c>
      <c r="G99" s="203">
        <f>SUM(G104)</f>
        <v>0</v>
      </c>
      <c r="H99" s="352">
        <f>SUM(H104)</f>
        <v>0</v>
      </c>
      <c r="I99" s="250">
        <f>SUM(I104)</f>
        <v>0</v>
      </c>
      <c r="J99" s="205">
        <f>SUM(J104)</f>
        <v>0</v>
      </c>
      <c r="K99" s="205">
        <f>SUM(K104)</f>
        <v>0</v>
      </c>
      <c r="L99" s="205">
        <f>SUM(L104)</f>
        <v>0</v>
      </c>
      <c r="M99" s="204" t="str">
        <f>IF(K99&gt;0,L99/K99*100,"-")</f>
        <v>-</v>
      </c>
      <c r="N99" s="22"/>
    </row>
    <row r="100" spans="1:14" ht="17.25" customHeight="1">
      <c r="A100" s="184"/>
      <c r="B100" s="185"/>
      <c r="C100" s="186"/>
      <c r="D100" s="408"/>
      <c r="E100" s="187"/>
      <c r="F100" s="206"/>
      <c r="G100" s="188"/>
      <c r="H100" s="353"/>
      <c r="I100" s="189"/>
      <c r="J100" s="191"/>
      <c r="K100" s="191"/>
      <c r="L100" s="191"/>
      <c r="M100" s="189"/>
      <c r="N100" s="23"/>
    </row>
    <row r="101" spans="1:14" s="11" customFormat="1" ht="12.75" customHeight="1">
      <c r="A101" s="429" t="s">
        <v>34</v>
      </c>
      <c r="B101" s="194"/>
      <c r="C101" s="195"/>
      <c r="D101" s="24"/>
      <c r="E101" s="24"/>
      <c r="F101" s="194"/>
      <c r="G101" s="207"/>
      <c r="H101" s="354"/>
      <c r="I101" s="222"/>
      <c r="J101" s="219"/>
      <c r="K101" s="221"/>
      <c r="L101" s="219"/>
      <c r="M101" s="222"/>
      <c r="N101" s="400" t="s">
        <v>108</v>
      </c>
    </row>
    <row r="102" spans="1:14" s="11" customFormat="1" ht="24.75" customHeight="1">
      <c r="A102" s="430"/>
      <c r="B102" s="25" t="s">
        <v>44</v>
      </c>
      <c r="C102" s="26" t="s">
        <v>71</v>
      </c>
      <c r="D102" s="405" t="s">
        <v>47</v>
      </c>
      <c r="E102" s="405">
        <v>700</v>
      </c>
      <c r="F102" s="208" t="s">
        <v>36</v>
      </c>
      <c r="G102" s="28">
        <f>SUM(G103)</f>
        <v>1370055</v>
      </c>
      <c r="H102" s="355">
        <f>SUM(H103)</f>
        <v>257883.29</v>
      </c>
      <c r="I102" s="223">
        <f>IF(G102&gt;0,H102/G102*100,"-")</f>
        <v>18.822842148672862</v>
      </c>
      <c r="J102" s="80">
        <v>266055</v>
      </c>
      <c r="K102" s="80">
        <f>SUM(K103:K104)</f>
        <v>266055</v>
      </c>
      <c r="L102" s="80">
        <f>SUM(L103:L104)</f>
        <v>257883.29</v>
      </c>
      <c r="M102" s="223">
        <f>IF(K102&gt;0,L102/K102*100,"-")</f>
        <v>96.9285636428558</v>
      </c>
      <c r="N102" s="401"/>
    </row>
    <row r="103" spans="1:14" s="11" customFormat="1" ht="29.25" customHeight="1">
      <c r="A103" s="430"/>
      <c r="B103" s="25" t="s">
        <v>45</v>
      </c>
      <c r="C103" s="432" t="s">
        <v>72</v>
      </c>
      <c r="D103" s="405"/>
      <c r="E103" s="405"/>
      <c r="F103" s="29" t="s">
        <v>30</v>
      </c>
      <c r="G103" s="209">
        <v>1370055</v>
      </c>
      <c r="H103" s="356">
        <v>257883.29</v>
      </c>
      <c r="I103" s="224">
        <f>IF(G103&gt;0,H103/G103*100,"-")</f>
        <v>18.822842148672862</v>
      </c>
      <c r="J103" s="79">
        <v>266055</v>
      </c>
      <c r="K103" s="79">
        <v>266055</v>
      </c>
      <c r="L103" s="79">
        <v>257883.29</v>
      </c>
      <c r="M103" s="224">
        <f>IF(K103&gt;0,L103/K103*100,"-")</f>
        <v>96.9285636428558</v>
      </c>
      <c r="N103" s="401"/>
    </row>
    <row r="104" spans="1:14" s="11" customFormat="1" ht="12.75">
      <c r="A104" s="430"/>
      <c r="B104" s="25"/>
      <c r="C104" s="432"/>
      <c r="D104" s="405"/>
      <c r="E104" s="405"/>
      <c r="F104" s="29" t="s">
        <v>31</v>
      </c>
      <c r="G104" s="209"/>
      <c r="H104" s="356"/>
      <c r="I104" s="224" t="str">
        <f>IF(G104&gt;0,H104/G104*100,"-")</f>
        <v>-</v>
      </c>
      <c r="J104" s="79"/>
      <c r="K104" s="79"/>
      <c r="L104" s="220"/>
      <c r="M104" s="224" t="str">
        <f>IF(K104&gt;0,L104/K104*100,"-")</f>
        <v>-</v>
      </c>
      <c r="N104" s="401"/>
    </row>
    <row r="105" spans="1:14" s="11" customFormat="1" ht="51" customHeight="1">
      <c r="A105" s="431"/>
      <c r="B105" s="30"/>
      <c r="C105" s="433"/>
      <c r="D105" s="409"/>
      <c r="E105" s="32"/>
      <c r="F105" s="30"/>
      <c r="G105" s="33"/>
      <c r="H105" s="357"/>
      <c r="I105" s="233"/>
      <c r="J105" s="96"/>
      <c r="K105" s="97"/>
      <c r="L105" s="96"/>
      <c r="M105" s="233"/>
      <c r="N105" s="402"/>
    </row>
    <row r="106" spans="1:14" ht="19.5" customHeight="1">
      <c r="A106" s="226" t="s">
        <v>98</v>
      </c>
      <c r="B106" s="415" t="s">
        <v>75</v>
      </c>
      <c r="C106" s="416"/>
      <c r="D106" s="174"/>
      <c r="E106" s="174"/>
      <c r="F106" s="251" t="s">
        <v>89</v>
      </c>
      <c r="G106" s="230">
        <f>SUM(G107:G108)</f>
        <v>3495060</v>
      </c>
      <c r="H106" s="351">
        <f>SUM(H107:H108)</f>
        <v>1217631.92</v>
      </c>
      <c r="I106" s="231">
        <f>IF(G106&gt;0,H106/G106*100,"-")</f>
        <v>34.83865570262027</v>
      </c>
      <c r="J106" s="232">
        <f>SUM(J107:J108)</f>
        <v>513560</v>
      </c>
      <c r="K106" s="232">
        <f>SUM(K107:K108)</f>
        <v>1363060</v>
      </c>
      <c r="L106" s="232">
        <f>SUM(L107:L108)</f>
        <v>1217631.92</v>
      </c>
      <c r="M106" s="231">
        <f>IF(K106&gt;0,L106/K106*100,"-")</f>
        <v>89.33076460317227</v>
      </c>
      <c r="N106" s="22"/>
    </row>
    <row r="107" spans="1:14" ht="19.5" customHeight="1">
      <c r="A107" s="173"/>
      <c r="B107" s="426"/>
      <c r="C107" s="427"/>
      <c r="D107" s="174"/>
      <c r="E107" s="174"/>
      <c r="F107" s="175" t="s">
        <v>30</v>
      </c>
      <c r="G107" s="203">
        <f>G112</f>
        <v>3495060</v>
      </c>
      <c r="H107" s="352">
        <f>H112</f>
        <v>1217631.92</v>
      </c>
      <c r="I107" s="204">
        <f>IF(G107&gt;0,H107/G107*100,"-")</f>
        <v>34.83865570262027</v>
      </c>
      <c r="J107" s="205">
        <f aca="true" t="shared" si="16" ref="J107:L108">J112</f>
        <v>513560</v>
      </c>
      <c r="K107" s="205">
        <f t="shared" si="16"/>
        <v>1363060</v>
      </c>
      <c r="L107" s="205">
        <f t="shared" si="16"/>
        <v>1217631.92</v>
      </c>
      <c r="M107" s="204">
        <f>IF(K107&gt;0,L107/K107*100,"-")</f>
        <v>89.33076460317227</v>
      </c>
      <c r="N107" s="22"/>
    </row>
    <row r="108" spans="1:14" ht="19.5" customHeight="1">
      <c r="A108" s="173"/>
      <c r="B108" s="179"/>
      <c r="C108" s="180"/>
      <c r="D108" s="174"/>
      <c r="E108" s="174"/>
      <c r="F108" s="175" t="s">
        <v>31</v>
      </c>
      <c r="G108" s="203">
        <f>G113</f>
        <v>0</v>
      </c>
      <c r="H108" s="352">
        <f>H113</f>
        <v>0</v>
      </c>
      <c r="I108" s="204" t="str">
        <f>IF(G108&gt;0,H108/G108*100,"-")</f>
        <v>-</v>
      </c>
      <c r="J108" s="205">
        <f t="shared" si="16"/>
        <v>0</v>
      </c>
      <c r="K108" s="205">
        <f t="shared" si="16"/>
        <v>0</v>
      </c>
      <c r="L108" s="205">
        <f t="shared" si="16"/>
        <v>0</v>
      </c>
      <c r="M108" s="204" t="str">
        <f>IF(K108&gt;0,L108/K108*100,"-")</f>
        <v>-</v>
      </c>
      <c r="N108" s="22"/>
    </row>
    <row r="109" spans="1:14" ht="19.5" customHeight="1">
      <c r="A109" s="184"/>
      <c r="B109" s="185"/>
      <c r="C109" s="186"/>
      <c r="D109" s="187"/>
      <c r="E109" s="187"/>
      <c r="F109" s="206"/>
      <c r="G109" s="188"/>
      <c r="H109" s="353"/>
      <c r="I109" s="189"/>
      <c r="J109" s="191"/>
      <c r="K109" s="191"/>
      <c r="L109" s="191"/>
      <c r="M109" s="189"/>
      <c r="N109" s="23"/>
    </row>
    <row r="110" spans="1:14" s="11" customFormat="1" ht="19.5" customHeight="1">
      <c r="A110" s="193"/>
      <c r="B110" s="194"/>
      <c r="C110" s="195"/>
      <c r="D110" s="24"/>
      <c r="E110" s="24"/>
      <c r="F110" s="194"/>
      <c r="G110" s="207"/>
      <c r="H110" s="354"/>
      <c r="I110" s="222"/>
      <c r="J110" s="219"/>
      <c r="K110" s="221"/>
      <c r="L110" s="219"/>
      <c r="M110" s="222"/>
      <c r="N110" s="400" t="s">
        <v>104</v>
      </c>
    </row>
    <row r="111" spans="1:14" s="11" customFormat="1" ht="19.5" customHeight="1">
      <c r="A111" s="193"/>
      <c r="B111" s="25" t="s">
        <v>44</v>
      </c>
      <c r="C111" s="196" t="s">
        <v>73</v>
      </c>
      <c r="D111" s="405" t="s">
        <v>47</v>
      </c>
      <c r="E111" s="405">
        <v>600</v>
      </c>
      <c r="F111" s="208" t="s">
        <v>36</v>
      </c>
      <c r="G111" s="28">
        <f>SUM(G112:G113)</f>
        <v>3495060</v>
      </c>
      <c r="H111" s="355">
        <f>SUM(H112:H113)</f>
        <v>1217631.92</v>
      </c>
      <c r="I111" s="223">
        <f>IF(G111&gt;0,H111/G111*100,"-")</f>
        <v>34.83865570262027</v>
      </c>
      <c r="J111" s="80">
        <f>SUM(J112:J113)</f>
        <v>513560</v>
      </c>
      <c r="K111" s="80">
        <f>SUM(K112:K113)</f>
        <v>1363060</v>
      </c>
      <c r="L111" s="80">
        <f>SUM(L112:L113)</f>
        <v>1217631.92</v>
      </c>
      <c r="M111" s="223">
        <f>IF(K111&gt;0,L111/K111*100,"-")</f>
        <v>89.33076460317227</v>
      </c>
      <c r="N111" s="401"/>
    </row>
    <row r="112" spans="1:14" s="11" customFormat="1" ht="19.5" customHeight="1">
      <c r="A112" s="193"/>
      <c r="B112" s="413" t="s">
        <v>45</v>
      </c>
      <c r="C112" s="414" t="s">
        <v>74</v>
      </c>
      <c r="D112" s="405"/>
      <c r="E112" s="405"/>
      <c r="F112" s="29" t="s">
        <v>30</v>
      </c>
      <c r="G112" s="209">
        <v>3495060</v>
      </c>
      <c r="H112" s="356">
        <v>1217631.92</v>
      </c>
      <c r="I112" s="224">
        <f>IF(G112&gt;0,H112/G112*100,"-")</f>
        <v>34.83865570262027</v>
      </c>
      <c r="J112" s="79">
        <v>513560</v>
      </c>
      <c r="K112" s="79">
        <v>1363060</v>
      </c>
      <c r="L112" s="79">
        <v>1217631.92</v>
      </c>
      <c r="M112" s="224">
        <f>IF(K112&gt;0,L112/K112*100,"-")</f>
        <v>89.33076460317227</v>
      </c>
      <c r="N112" s="401"/>
    </row>
    <row r="113" spans="1:14" s="11" customFormat="1" ht="19.5" customHeight="1">
      <c r="A113" s="193"/>
      <c r="B113" s="413"/>
      <c r="C113" s="414"/>
      <c r="D113" s="405"/>
      <c r="E113" s="405"/>
      <c r="F113" s="29" t="s">
        <v>31</v>
      </c>
      <c r="G113" s="209"/>
      <c r="H113" s="356"/>
      <c r="I113" s="224" t="str">
        <f>IF(G113&gt;0,H113/G113*100,"-")</f>
        <v>-</v>
      </c>
      <c r="J113" s="79"/>
      <c r="K113" s="79"/>
      <c r="L113" s="220"/>
      <c r="M113" s="224" t="str">
        <f>IF(K113&gt;0,L113/K113*100,"-")</f>
        <v>-</v>
      </c>
      <c r="N113" s="401"/>
    </row>
    <row r="114" spans="1:14" ht="18" customHeight="1">
      <c r="A114" s="193"/>
      <c r="B114" s="197"/>
      <c r="C114" s="198"/>
      <c r="D114" s="210"/>
      <c r="E114" s="210"/>
      <c r="F114" s="211"/>
      <c r="G114" s="212"/>
      <c r="H114" s="375"/>
      <c r="I114" s="225"/>
      <c r="J114" s="220"/>
      <c r="K114" s="220"/>
      <c r="L114" s="220"/>
      <c r="M114" s="252"/>
      <c r="N114" s="401"/>
    </row>
    <row r="115" spans="1:14" ht="18" customHeight="1">
      <c r="A115" s="193"/>
      <c r="B115" s="197"/>
      <c r="C115" s="198"/>
      <c r="D115" s="210"/>
      <c r="E115" s="210"/>
      <c r="F115" s="211"/>
      <c r="G115" s="212"/>
      <c r="H115" s="375"/>
      <c r="I115" s="225"/>
      <c r="J115" s="220"/>
      <c r="K115" s="220"/>
      <c r="L115" s="220"/>
      <c r="M115" s="252"/>
      <c r="N115" s="401"/>
    </row>
    <row r="116" spans="1:14" ht="41.25" customHeight="1">
      <c r="A116" s="193"/>
      <c r="B116" s="197"/>
      <c r="C116" s="198"/>
      <c r="D116" s="210"/>
      <c r="E116" s="210"/>
      <c r="F116" s="211"/>
      <c r="G116" s="212"/>
      <c r="H116" s="375"/>
      <c r="I116" s="225"/>
      <c r="J116" s="220"/>
      <c r="K116" s="220"/>
      <c r="L116" s="220"/>
      <c r="M116" s="252"/>
      <c r="N116" s="402"/>
    </row>
    <row r="117" spans="1:14" ht="19.5" customHeight="1">
      <c r="A117" s="165" t="s">
        <v>99</v>
      </c>
      <c r="B117" s="424" t="s">
        <v>76</v>
      </c>
      <c r="C117" s="425"/>
      <c r="D117" s="167"/>
      <c r="E117" s="167"/>
      <c r="F117" s="166" t="s">
        <v>89</v>
      </c>
      <c r="G117" s="168">
        <f>SUM(G119:G119)</f>
        <v>339064</v>
      </c>
      <c r="H117" s="376">
        <f>SUM(H119:H119)</f>
        <v>62125.83</v>
      </c>
      <c r="I117" s="169">
        <f>IF(G117&gt;0,H117/G117*100,"-")</f>
        <v>18.32274437864238</v>
      </c>
      <c r="J117" s="170">
        <f>SUM(J119:J119)</f>
        <v>65464</v>
      </c>
      <c r="K117" s="171">
        <f>SUM(K119:K119)</f>
        <v>67464</v>
      </c>
      <c r="L117" s="172">
        <f>SUM(L119:L119)</f>
        <v>62125.83</v>
      </c>
      <c r="M117" s="169">
        <f>IF(K117&gt;0,L117/K117*100,"-")</f>
        <v>92.08737993596586</v>
      </c>
      <c r="N117" s="34"/>
    </row>
    <row r="118" spans="1:14" ht="19.5" customHeight="1">
      <c r="A118" s="173"/>
      <c r="B118" s="426"/>
      <c r="C118" s="427"/>
      <c r="D118" s="174"/>
      <c r="E118" s="174"/>
      <c r="F118" s="175" t="s">
        <v>30</v>
      </c>
      <c r="G118" s="176"/>
      <c r="H118" s="377"/>
      <c r="I118" s="81"/>
      <c r="J118" s="177"/>
      <c r="K118" s="178"/>
      <c r="L118" s="177"/>
      <c r="M118" s="81"/>
      <c r="N118" s="22"/>
    </row>
    <row r="119" spans="1:14" ht="19.5" customHeight="1">
      <c r="A119" s="173"/>
      <c r="B119" s="179"/>
      <c r="C119" s="180"/>
      <c r="D119" s="174"/>
      <c r="E119" s="174"/>
      <c r="F119" s="175" t="s">
        <v>31</v>
      </c>
      <c r="G119" s="176">
        <f>G123</f>
        <v>339064</v>
      </c>
      <c r="H119" s="378">
        <f>H123</f>
        <v>62125.83</v>
      </c>
      <c r="I119" s="43">
        <f>IF(G119&gt;0,H119/G119*100,"-")</f>
        <v>18.32274437864238</v>
      </c>
      <c r="J119" s="181">
        <f>J123</f>
        <v>65464</v>
      </c>
      <c r="K119" s="178">
        <v>67464</v>
      </c>
      <c r="L119" s="182">
        <f>L123</f>
        <v>62125.83</v>
      </c>
      <c r="M119" s="43">
        <f>IF(K119&gt;0,L119/K119*100,"-")</f>
        <v>92.08737993596586</v>
      </c>
      <c r="N119" s="183"/>
    </row>
    <row r="120" spans="1:14" ht="19.5" customHeight="1">
      <c r="A120" s="184"/>
      <c r="B120" s="185"/>
      <c r="C120" s="186"/>
      <c r="D120" s="187"/>
      <c r="E120" s="187"/>
      <c r="F120" s="185"/>
      <c r="G120" s="188"/>
      <c r="H120" s="379"/>
      <c r="I120" s="189"/>
      <c r="J120" s="190"/>
      <c r="K120" s="191"/>
      <c r="L120" s="192"/>
      <c r="M120" s="189"/>
      <c r="N120" s="23"/>
    </row>
    <row r="121" spans="1:14" s="11" customFormat="1" ht="12" customHeight="1">
      <c r="A121" s="193"/>
      <c r="B121" s="194"/>
      <c r="C121" s="195"/>
      <c r="D121" s="24"/>
      <c r="E121" s="24"/>
      <c r="F121" s="194"/>
      <c r="G121" s="253"/>
      <c r="H121" s="354"/>
      <c r="I121" s="222"/>
      <c r="J121" s="219"/>
      <c r="K121" s="221"/>
      <c r="L121" s="219"/>
      <c r="M121" s="222"/>
      <c r="N121" s="158"/>
    </row>
    <row r="122" spans="1:14" s="11" customFormat="1" ht="19.5" customHeight="1">
      <c r="A122" s="193"/>
      <c r="B122" s="25" t="s">
        <v>44</v>
      </c>
      <c r="C122" s="196" t="s">
        <v>77</v>
      </c>
      <c r="D122" s="405" t="s">
        <v>47</v>
      </c>
      <c r="E122" s="405">
        <v>710</v>
      </c>
      <c r="F122" s="208" t="s">
        <v>36</v>
      </c>
      <c r="G122" s="254">
        <f>SUM(G123:G124)</f>
        <v>339064</v>
      </c>
      <c r="H122" s="355">
        <f>SUM(H123:H124)</f>
        <v>62125.83</v>
      </c>
      <c r="I122" s="223">
        <f>IF(G122&gt;0,H122/G122*100,"-")</f>
        <v>18.32274437864238</v>
      </c>
      <c r="J122" s="80">
        <f>SUM(J123:J124)</f>
        <v>65464</v>
      </c>
      <c r="K122" s="80">
        <f>SUM(K123:K124)</f>
        <v>67464</v>
      </c>
      <c r="L122" s="80">
        <f>SUM(L123:L124)</f>
        <v>62125.83</v>
      </c>
      <c r="M122" s="223">
        <f>IF(K122&gt;0,L122/K122*100,"-")</f>
        <v>92.08737993596586</v>
      </c>
      <c r="N122" s="428" t="s">
        <v>128</v>
      </c>
    </row>
    <row r="123" spans="1:14" s="11" customFormat="1" ht="19.5" customHeight="1">
      <c r="A123" s="193"/>
      <c r="B123" s="413" t="s">
        <v>45</v>
      </c>
      <c r="C123" s="414" t="s">
        <v>78</v>
      </c>
      <c r="D123" s="405"/>
      <c r="E123" s="405"/>
      <c r="F123" s="29" t="s">
        <v>30</v>
      </c>
      <c r="G123" s="212">
        <v>339064</v>
      </c>
      <c r="H123" s="356">
        <v>62125.83</v>
      </c>
      <c r="I123" s="224">
        <f>IF(G123&gt;0,H123/G123*100,"-")</f>
        <v>18.32274437864238</v>
      </c>
      <c r="J123" s="79">
        <v>65464</v>
      </c>
      <c r="K123" s="79">
        <v>67464</v>
      </c>
      <c r="L123" s="79">
        <v>62125.83</v>
      </c>
      <c r="M123" s="224">
        <f>IF(K123&gt;0,L123/K123*100,"-")</f>
        <v>92.08737993596586</v>
      </c>
      <c r="N123" s="401"/>
    </row>
    <row r="124" spans="1:14" s="11" customFormat="1" ht="49.5" customHeight="1">
      <c r="A124" s="193"/>
      <c r="B124" s="413"/>
      <c r="C124" s="414"/>
      <c r="D124" s="405"/>
      <c r="E124" s="405"/>
      <c r="F124" s="29" t="s">
        <v>31</v>
      </c>
      <c r="G124" s="209"/>
      <c r="H124" s="356"/>
      <c r="I124" s="224" t="str">
        <f>IF(G124&gt;0,H124/G124*100,"-")</f>
        <v>-</v>
      </c>
      <c r="J124" s="79"/>
      <c r="K124" s="79"/>
      <c r="L124" s="220"/>
      <c r="M124" s="224" t="str">
        <f>IF(K124&gt;0,L124/K124*100,"-")</f>
        <v>-</v>
      </c>
      <c r="N124" s="401"/>
    </row>
    <row r="125" spans="1:14" ht="10.5" customHeight="1">
      <c r="A125" s="193"/>
      <c r="B125" s="197"/>
      <c r="C125" s="198"/>
      <c r="D125" s="210"/>
      <c r="E125" s="210"/>
      <c r="F125" s="211"/>
      <c r="G125" s="212"/>
      <c r="H125" s="375"/>
      <c r="I125" s="225"/>
      <c r="J125" s="220"/>
      <c r="K125" s="220"/>
      <c r="L125" s="220"/>
      <c r="M125" s="252"/>
      <c r="N125" s="159"/>
    </row>
    <row r="126" spans="1:14" ht="19.5" customHeight="1">
      <c r="A126" s="165" t="s">
        <v>100</v>
      </c>
      <c r="B126" s="424" t="s">
        <v>79</v>
      </c>
      <c r="C126" s="425"/>
      <c r="D126" s="167"/>
      <c r="E126" s="167"/>
      <c r="F126" s="199"/>
      <c r="G126" s="200">
        <f>SUM(G127:G128)</f>
        <v>1087000</v>
      </c>
      <c r="H126" s="380">
        <f>SUM(H127:H128)</f>
        <v>120383.8</v>
      </c>
      <c r="I126" s="201">
        <f>IF(G126&gt;0,H126/G126*100,"-")</f>
        <v>11.074866605335787</v>
      </c>
      <c r="J126" s="202">
        <f>SUM(J127:J128)</f>
        <v>180000</v>
      </c>
      <c r="K126" s="202">
        <f>SUM(K127:K128)</f>
        <v>130000</v>
      </c>
      <c r="L126" s="202">
        <f>SUM(L127:L128)</f>
        <v>120383.8</v>
      </c>
      <c r="M126" s="201">
        <f>IF(K126&gt;0,L126/K126*100,"-")</f>
        <v>92.60292307692308</v>
      </c>
      <c r="N126" s="34"/>
    </row>
    <row r="127" spans="1:14" ht="19.5" customHeight="1">
      <c r="A127" s="173"/>
      <c r="B127" s="426"/>
      <c r="C127" s="427"/>
      <c r="D127" s="174"/>
      <c r="E127" s="174"/>
      <c r="F127" s="175" t="s">
        <v>30</v>
      </c>
      <c r="G127" s="203">
        <f>G132+G137</f>
        <v>1087000</v>
      </c>
      <c r="H127" s="352">
        <f>H132+H137</f>
        <v>120383.8</v>
      </c>
      <c r="I127" s="204">
        <f>IF(G127&gt;0,H127/G127*100,"-")</f>
        <v>11.074866605335787</v>
      </c>
      <c r="J127" s="205">
        <f>J132+J137</f>
        <v>180000</v>
      </c>
      <c r="K127" s="205">
        <f>K132+K137</f>
        <v>130000</v>
      </c>
      <c r="L127" s="205">
        <f>L132+L137</f>
        <v>120383.8</v>
      </c>
      <c r="M127" s="204">
        <f>IF(K127&gt;0,L127/K127*100,"-")</f>
        <v>92.60292307692308</v>
      </c>
      <c r="N127" s="22"/>
    </row>
    <row r="128" spans="1:14" ht="19.5" customHeight="1">
      <c r="A128" s="173"/>
      <c r="B128" s="179"/>
      <c r="C128" s="180"/>
      <c r="D128" s="174"/>
      <c r="E128" s="174"/>
      <c r="F128" s="175" t="s">
        <v>31</v>
      </c>
      <c r="G128" s="203">
        <f>G133</f>
        <v>0</v>
      </c>
      <c r="H128" s="352">
        <f>H133</f>
        <v>0</v>
      </c>
      <c r="I128" s="204" t="str">
        <f>IF(G128&gt;0,H128/G128*100,"-")</f>
        <v>-</v>
      </c>
      <c r="J128" s="205">
        <f>J133</f>
        <v>0</v>
      </c>
      <c r="K128" s="205">
        <f>K133</f>
        <v>0</v>
      </c>
      <c r="L128" s="205">
        <f>L133</f>
        <v>0</v>
      </c>
      <c r="M128" s="204" t="str">
        <f>IF(K128&gt;0,L128/K128*100,"-")</f>
        <v>-</v>
      </c>
      <c r="N128" s="22"/>
    </row>
    <row r="129" spans="1:14" ht="19.5" customHeight="1">
      <c r="A129" s="184"/>
      <c r="B129" s="185"/>
      <c r="C129" s="186"/>
      <c r="D129" s="187"/>
      <c r="E129" s="187"/>
      <c r="F129" s="206"/>
      <c r="G129" s="188"/>
      <c r="H129" s="353"/>
      <c r="I129" s="189"/>
      <c r="J129" s="191"/>
      <c r="K129" s="191"/>
      <c r="L129" s="191"/>
      <c r="M129" s="189"/>
      <c r="N129" s="23"/>
    </row>
    <row r="130" spans="1:14" s="11" customFormat="1" ht="19.5" customHeight="1">
      <c r="A130" s="193"/>
      <c r="B130" s="194"/>
      <c r="C130" s="195"/>
      <c r="D130" s="24"/>
      <c r="E130" s="24"/>
      <c r="F130" s="194"/>
      <c r="G130" s="207"/>
      <c r="H130" s="381"/>
      <c r="I130" s="334"/>
      <c r="J130" s="335"/>
      <c r="K130" s="336"/>
      <c r="L130" s="335"/>
      <c r="M130" s="222"/>
      <c r="N130" s="331"/>
    </row>
    <row r="131" spans="1:14" s="11" customFormat="1" ht="19.5" customHeight="1">
      <c r="A131" s="193"/>
      <c r="B131" s="25" t="s">
        <v>44</v>
      </c>
      <c r="C131" s="196" t="s">
        <v>80</v>
      </c>
      <c r="D131" s="405" t="s">
        <v>47</v>
      </c>
      <c r="E131" s="405">
        <v>750</v>
      </c>
      <c r="F131" s="208" t="s">
        <v>36</v>
      </c>
      <c r="G131" s="28">
        <f>SUM(G132:G133)</f>
        <v>777500</v>
      </c>
      <c r="H131" s="382">
        <f>SUM(H132:H133)</f>
        <v>23213.8</v>
      </c>
      <c r="I131" s="337">
        <f>IF(G131&gt;0,H131/G131*100,"-")</f>
        <v>2.985697749196141</v>
      </c>
      <c r="J131" s="338">
        <f>SUM(J132:J133)</f>
        <v>180000</v>
      </c>
      <c r="K131" s="338">
        <f>SUM(K132:K133)</f>
        <v>30000</v>
      </c>
      <c r="L131" s="338">
        <f>SUM(L132:L133)</f>
        <v>23213.8</v>
      </c>
      <c r="M131" s="223">
        <f>IF(K131&gt;0,L131/K131*100,"-")</f>
        <v>77.37933333333334</v>
      </c>
      <c r="N131" s="428" t="s">
        <v>127</v>
      </c>
    </row>
    <row r="132" spans="1:14" s="11" customFormat="1" ht="19.5" customHeight="1">
      <c r="A132" s="193"/>
      <c r="B132" s="413" t="s">
        <v>45</v>
      </c>
      <c r="C132" s="414" t="s">
        <v>81</v>
      </c>
      <c r="D132" s="405"/>
      <c r="E132" s="405"/>
      <c r="F132" s="29" t="s">
        <v>30</v>
      </c>
      <c r="G132" s="209">
        <v>777500</v>
      </c>
      <c r="H132" s="383">
        <v>23213.8</v>
      </c>
      <c r="I132" s="271">
        <f>IF(G132&gt;0,H132/G132*100,"-")</f>
        <v>2.985697749196141</v>
      </c>
      <c r="J132" s="270">
        <v>180000</v>
      </c>
      <c r="K132" s="270">
        <v>30000</v>
      </c>
      <c r="L132" s="270">
        <v>23213.8</v>
      </c>
      <c r="M132" s="224">
        <f>IF(K132&gt;0,L132/K132*100,"-")</f>
        <v>77.37933333333334</v>
      </c>
      <c r="N132" s="401"/>
    </row>
    <row r="133" spans="1:14" s="11" customFormat="1" ht="19.5" customHeight="1">
      <c r="A133" s="193"/>
      <c r="B133" s="413"/>
      <c r="C133" s="414"/>
      <c r="D133" s="405"/>
      <c r="E133" s="405"/>
      <c r="F133" s="29" t="s">
        <v>31</v>
      </c>
      <c r="G133" s="209"/>
      <c r="H133" s="383"/>
      <c r="I133" s="271" t="str">
        <f>IF(G133&gt;0,H133/G133*100,"-")</f>
        <v>-</v>
      </c>
      <c r="J133" s="270"/>
      <c r="K133" s="270"/>
      <c r="L133" s="270"/>
      <c r="M133" s="224" t="str">
        <f>IF(K133&gt;0,L133/K133*100,"-")</f>
        <v>-</v>
      </c>
      <c r="N133" s="401"/>
    </row>
    <row r="134" spans="1:14" ht="18" customHeight="1">
      <c r="A134" s="193"/>
      <c r="B134" s="197"/>
      <c r="C134" s="198"/>
      <c r="D134" s="210"/>
      <c r="E134" s="210"/>
      <c r="F134" s="211"/>
      <c r="G134" s="212"/>
      <c r="H134" s="383"/>
      <c r="I134" s="268"/>
      <c r="J134" s="270"/>
      <c r="K134" s="270"/>
      <c r="L134" s="270"/>
      <c r="M134" s="252"/>
      <c r="N134" s="332"/>
    </row>
    <row r="135" spans="1:14" s="11" customFormat="1" ht="19.5" customHeight="1">
      <c r="A135" s="213"/>
      <c r="B135" s="194"/>
      <c r="C135" s="195"/>
      <c r="D135" s="24"/>
      <c r="E135" s="24"/>
      <c r="F135" s="194"/>
      <c r="G135" s="207"/>
      <c r="H135" s="381"/>
      <c r="I135" s="334"/>
      <c r="J135" s="335"/>
      <c r="K135" s="336"/>
      <c r="L135" s="335"/>
      <c r="M135" s="222"/>
      <c r="N135" s="331"/>
    </row>
    <row r="136" spans="1:14" s="11" customFormat="1" ht="19.5" customHeight="1">
      <c r="A136" s="211"/>
      <c r="B136" s="25" t="s">
        <v>44</v>
      </c>
      <c r="C136" s="196" t="s">
        <v>83</v>
      </c>
      <c r="D136" s="405" t="s">
        <v>82</v>
      </c>
      <c r="E136" s="405">
        <v>750</v>
      </c>
      <c r="F136" s="208" t="s">
        <v>36</v>
      </c>
      <c r="G136" s="28">
        <f>SUM(G137:G138)</f>
        <v>309500</v>
      </c>
      <c r="H136" s="382">
        <f>SUM(H137:H138)</f>
        <v>97170</v>
      </c>
      <c r="I136" s="337">
        <f>IF(G136&gt;0,H136/G136*100,"-")</f>
        <v>31.39579967689822</v>
      </c>
      <c r="J136" s="338">
        <f>SUM(J137:J138)</f>
        <v>0</v>
      </c>
      <c r="K136" s="338">
        <f>SUM(K137:K138)</f>
        <v>100000</v>
      </c>
      <c r="L136" s="338">
        <f>SUM(L137:L138)</f>
        <v>97170</v>
      </c>
      <c r="M136" s="223">
        <f>IF(K136&gt;0,L136/K136*100,"-")</f>
        <v>97.17</v>
      </c>
      <c r="N136" s="401" t="s">
        <v>124</v>
      </c>
    </row>
    <row r="137" spans="1:14" s="11" customFormat="1" ht="19.5" customHeight="1">
      <c r="A137" s="211"/>
      <c r="B137" s="413" t="s">
        <v>45</v>
      </c>
      <c r="C137" s="414" t="s">
        <v>84</v>
      </c>
      <c r="D137" s="405"/>
      <c r="E137" s="405"/>
      <c r="F137" s="29" t="s">
        <v>30</v>
      </c>
      <c r="G137" s="209">
        <v>309500</v>
      </c>
      <c r="H137" s="383">
        <v>97170</v>
      </c>
      <c r="I137" s="271">
        <f>IF(G137&gt;0,H137/G137*100,"-")</f>
        <v>31.39579967689822</v>
      </c>
      <c r="J137" s="270">
        <v>0</v>
      </c>
      <c r="K137" s="270">
        <v>100000</v>
      </c>
      <c r="L137" s="270">
        <v>97170</v>
      </c>
      <c r="M137" s="224">
        <f>IF(K137&gt;0,L137/K137*100,"-")</f>
        <v>97.17</v>
      </c>
      <c r="N137" s="401"/>
    </row>
    <row r="138" spans="1:14" s="11" customFormat="1" ht="19.5" customHeight="1">
      <c r="A138" s="211"/>
      <c r="B138" s="413"/>
      <c r="C138" s="414"/>
      <c r="D138" s="405"/>
      <c r="E138" s="405"/>
      <c r="F138" s="29" t="s">
        <v>31</v>
      </c>
      <c r="G138" s="209"/>
      <c r="H138" s="383"/>
      <c r="I138" s="271" t="str">
        <f>IF(G138&gt;0,H138/G138*100,"-")</f>
        <v>-</v>
      </c>
      <c r="J138" s="270"/>
      <c r="K138" s="270"/>
      <c r="L138" s="270"/>
      <c r="M138" s="224" t="str">
        <f>IF(K138&gt;0,L138/K138*100,"-")</f>
        <v>-</v>
      </c>
      <c r="N138" s="401"/>
    </row>
    <row r="139" spans="1:14" ht="17.25" customHeight="1">
      <c r="A139" s="211"/>
      <c r="B139" s="197"/>
      <c r="C139" s="198"/>
      <c r="D139" s="210"/>
      <c r="E139" s="210"/>
      <c r="F139" s="211"/>
      <c r="G139" s="212"/>
      <c r="H139" s="383"/>
      <c r="I139" s="268"/>
      <c r="J139" s="270"/>
      <c r="K139" s="270"/>
      <c r="L139" s="270"/>
      <c r="M139" s="252"/>
      <c r="N139" s="332"/>
    </row>
    <row r="140" spans="1:14" ht="17.25" customHeight="1">
      <c r="A140" s="214"/>
      <c r="B140" s="215"/>
      <c r="C140" s="216"/>
      <c r="D140" s="217"/>
      <c r="E140" s="217"/>
      <c r="F140" s="214"/>
      <c r="G140" s="218"/>
      <c r="H140" s="384"/>
      <c r="I140" s="339"/>
      <c r="J140" s="340"/>
      <c r="K140" s="340"/>
      <c r="L140" s="340"/>
      <c r="M140" s="333"/>
      <c r="N140" s="391"/>
    </row>
    <row r="141" spans="1:14" ht="15.75" customHeight="1">
      <c r="A141" s="243"/>
      <c r="B141" s="244"/>
      <c r="C141" s="245"/>
      <c r="D141" s="167"/>
      <c r="E141" s="167"/>
      <c r="F141" s="199"/>
      <c r="G141" s="246"/>
      <c r="H141" s="358"/>
      <c r="I141" s="257"/>
      <c r="J141" s="247"/>
      <c r="K141" s="247"/>
      <c r="L141" s="247"/>
      <c r="M141" s="248"/>
      <c r="N141" s="34"/>
    </row>
    <row r="142" spans="1:14" ht="14.25" customHeight="1">
      <c r="A142" s="226" t="s">
        <v>101</v>
      </c>
      <c r="B142" s="227" t="s">
        <v>113</v>
      </c>
      <c r="C142" s="228"/>
      <c r="D142" s="174"/>
      <c r="E142" s="174"/>
      <c r="F142" s="229"/>
      <c r="G142" s="230">
        <f>SUM(G143:G144)</f>
        <v>87430360</v>
      </c>
      <c r="H142" s="351">
        <f>SUM(H143:H144)</f>
        <v>15662070.54</v>
      </c>
      <c r="I142" s="258">
        <f>IF(G142&gt;0,H142/G142*100,"-")</f>
        <v>17.913766499417363</v>
      </c>
      <c r="J142" s="232">
        <f>SUM(J143:J144)</f>
        <v>16835169</v>
      </c>
      <c r="K142" s="232">
        <f>SUM(K143:K144)</f>
        <v>16607104</v>
      </c>
      <c r="L142" s="232">
        <f>SUM(L143:L144)</f>
        <v>15662070.54</v>
      </c>
      <c r="M142" s="231">
        <f>IF(K142&gt;0,L142/K142*100,"-")</f>
        <v>94.30946262515126</v>
      </c>
      <c r="N142" s="22"/>
    </row>
    <row r="143" spans="1:15" ht="10.5" customHeight="1">
      <c r="A143" s="173"/>
      <c r="B143" s="482"/>
      <c r="C143" s="483"/>
      <c r="D143" s="174"/>
      <c r="E143" s="174"/>
      <c r="F143" s="175" t="s">
        <v>30</v>
      </c>
      <c r="G143" s="203">
        <f>G148+G149+G153+G154+G158+G163+G167</f>
        <v>87430360</v>
      </c>
      <c r="H143" s="352">
        <f>H148+H149+H153+H154+H158+H163+H167</f>
        <v>15662070.54</v>
      </c>
      <c r="I143" s="259">
        <f>IF(G143&gt;0,H143/G143*100,"-")</f>
        <v>17.913766499417363</v>
      </c>
      <c r="J143" s="205">
        <f>J153+J148+J149+J154+J158+J163+J167</f>
        <v>16835169</v>
      </c>
      <c r="K143" s="205">
        <f>K153+K148+K149+K154+K158+K163+K167</f>
        <v>16607104</v>
      </c>
      <c r="L143" s="205">
        <f>L153+L148+L149+L154+L158+L163+L167</f>
        <v>15662070.54</v>
      </c>
      <c r="M143" s="204">
        <f>IF(K143&gt;0,L143/K143*100,"-")</f>
        <v>94.30946262515126</v>
      </c>
      <c r="N143" s="392"/>
      <c r="O143" s="394"/>
    </row>
    <row r="144" spans="1:15" ht="10.5" customHeight="1">
      <c r="A144" s="173"/>
      <c r="B144" s="179"/>
      <c r="C144" s="180"/>
      <c r="D144" s="174"/>
      <c r="E144" s="174"/>
      <c r="F144" s="175" t="s">
        <v>31</v>
      </c>
      <c r="G144" s="203">
        <v>0</v>
      </c>
      <c r="H144" s="352">
        <v>0</v>
      </c>
      <c r="I144" s="259" t="str">
        <f>IF(G144&gt;0,H144/G144*100,"-")</f>
        <v>-</v>
      </c>
      <c r="J144" s="205">
        <v>0</v>
      </c>
      <c r="K144" s="205">
        <v>0</v>
      </c>
      <c r="L144" s="205">
        <v>0</v>
      </c>
      <c r="M144" s="204" t="str">
        <f>IF(K144&gt;0,L144/K144*100,"-")</f>
        <v>-</v>
      </c>
      <c r="N144" s="392"/>
      <c r="O144" s="394"/>
    </row>
    <row r="145" spans="1:15" ht="3.75" customHeight="1">
      <c r="A145" s="184"/>
      <c r="B145" s="185"/>
      <c r="C145" s="186"/>
      <c r="D145" s="187"/>
      <c r="E145" s="187"/>
      <c r="F145" s="206"/>
      <c r="G145" s="188"/>
      <c r="H145" s="353"/>
      <c r="I145" s="260"/>
      <c r="J145" s="191"/>
      <c r="K145" s="191"/>
      <c r="L145" s="191"/>
      <c r="M145" s="189"/>
      <c r="N145" s="393"/>
      <c r="O145" s="394"/>
    </row>
    <row r="146" spans="1:15" ht="12" customHeight="1">
      <c r="A146" s="473" t="s">
        <v>34</v>
      </c>
      <c r="B146" s="476" t="s">
        <v>111</v>
      </c>
      <c r="C146" s="477"/>
      <c r="D146" s="417" t="s">
        <v>35</v>
      </c>
      <c r="E146" s="266"/>
      <c r="F146" s="194"/>
      <c r="G146" s="267"/>
      <c r="H146" s="385"/>
      <c r="I146" s="268"/>
      <c r="J146" s="269"/>
      <c r="K146" s="270"/>
      <c r="L146" s="269"/>
      <c r="M146" s="271"/>
      <c r="N146" s="420" t="s">
        <v>114</v>
      </c>
      <c r="O146" s="394"/>
    </row>
    <row r="147" spans="1:15" ht="12" customHeight="1">
      <c r="A147" s="474"/>
      <c r="B147" s="478"/>
      <c r="C147" s="479"/>
      <c r="D147" s="418"/>
      <c r="E147" s="266"/>
      <c r="F147" s="208" t="s">
        <v>36</v>
      </c>
      <c r="G147" s="272">
        <f>SUM(G148+G149)</f>
        <v>29232743</v>
      </c>
      <c r="H147" s="386">
        <f>SUM(H148+H149)</f>
        <v>5478553.25</v>
      </c>
      <c r="I147" s="273">
        <f>IF(G147&gt;0,H147/G147*100,"-")</f>
        <v>18.74115354142442</v>
      </c>
      <c r="J147" s="80">
        <f>SUM(J148:J149)</f>
        <v>5665271</v>
      </c>
      <c r="K147" s="80">
        <f>SUM(K148:K149)</f>
        <v>5732743</v>
      </c>
      <c r="L147" s="80">
        <f>SUM(L148:L149)</f>
        <v>5478553.25</v>
      </c>
      <c r="M147" s="223">
        <f>IF(K147&gt;0,L147/K147*100,"-")</f>
        <v>95.56600130164566</v>
      </c>
      <c r="N147" s="421"/>
      <c r="O147" s="394"/>
    </row>
    <row r="148" spans="1:15" ht="12" customHeight="1">
      <c r="A148" s="474"/>
      <c r="B148" s="478"/>
      <c r="C148" s="479"/>
      <c r="D148" s="418"/>
      <c r="E148" s="266">
        <v>801</v>
      </c>
      <c r="F148" s="29" t="s">
        <v>30</v>
      </c>
      <c r="G148" s="267">
        <v>23165492</v>
      </c>
      <c r="H148" s="385">
        <v>4446354.95</v>
      </c>
      <c r="I148" s="273">
        <f>IF(G148&gt;0,H148/G148*100,"-")</f>
        <v>19.19387229073313</v>
      </c>
      <c r="J148" s="269">
        <v>4535338</v>
      </c>
      <c r="K148" s="270">
        <v>4613492</v>
      </c>
      <c r="L148" s="269">
        <v>4446354.95</v>
      </c>
      <c r="M148" s="224">
        <f>IF(K148&gt;0,L148/K148*100,"-")</f>
        <v>96.37721166526354</v>
      </c>
      <c r="N148" s="421"/>
      <c r="O148" s="394"/>
    </row>
    <row r="149" spans="1:15" ht="12" customHeight="1">
      <c r="A149" s="474"/>
      <c r="B149" s="478"/>
      <c r="C149" s="479"/>
      <c r="D149" s="418"/>
      <c r="E149" s="266">
        <v>854</v>
      </c>
      <c r="F149" s="29" t="s">
        <v>30</v>
      </c>
      <c r="G149" s="267">
        <v>6067251</v>
      </c>
      <c r="H149" s="385">
        <v>1032198.3</v>
      </c>
      <c r="I149" s="273">
        <f>IF(G149&gt;0,H149/G149*100,"-")</f>
        <v>17.012619059274126</v>
      </c>
      <c r="J149" s="269">
        <v>1129933</v>
      </c>
      <c r="K149" s="270">
        <v>1119251</v>
      </c>
      <c r="L149" s="269">
        <v>1032198.3</v>
      </c>
      <c r="M149" s="224">
        <f>IF(K149&gt;0,L149/K149*100,"-")</f>
        <v>92.22223612040553</v>
      </c>
      <c r="N149" s="421"/>
      <c r="O149" s="394"/>
    </row>
    <row r="150" spans="1:15" ht="33" customHeight="1">
      <c r="A150" s="475"/>
      <c r="B150" s="480"/>
      <c r="C150" s="481"/>
      <c r="D150" s="419"/>
      <c r="E150" s="266"/>
      <c r="F150" s="30"/>
      <c r="G150" s="267"/>
      <c r="H150" s="385"/>
      <c r="I150" s="268"/>
      <c r="J150" s="269"/>
      <c r="K150" s="270"/>
      <c r="L150" s="269"/>
      <c r="M150" s="271"/>
      <c r="N150" s="422"/>
      <c r="O150" s="394"/>
    </row>
    <row r="151" spans="1:15" s="11" customFormat="1" ht="12" customHeight="1">
      <c r="A151" s="473" t="s">
        <v>37</v>
      </c>
      <c r="B151" s="476" t="s">
        <v>38</v>
      </c>
      <c r="C151" s="477"/>
      <c r="D151" s="417" t="s">
        <v>35</v>
      </c>
      <c r="E151" s="24"/>
      <c r="F151" s="194"/>
      <c r="G151" s="207"/>
      <c r="H151" s="354"/>
      <c r="I151" s="274"/>
      <c r="J151" s="219"/>
      <c r="K151" s="221"/>
      <c r="L151" s="219"/>
      <c r="M151" s="222"/>
      <c r="N151" s="423" t="s">
        <v>115</v>
      </c>
      <c r="O151" s="395"/>
    </row>
    <row r="152" spans="1:14" s="11" customFormat="1" ht="12" customHeight="1">
      <c r="A152" s="474"/>
      <c r="B152" s="478"/>
      <c r="C152" s="479"/>
      <c r="D152" s="418"/>
      <c r="E152" s="275"/>
      <c r="F152" s="208" t="s">
        <v>36</v>
      </c>
      <c r="G152" s="28">
        <f>SUM(G153:G154)</f>
        <v>54449983</v>
      </c>
      <c r="H152" s="355">
        <f>SUM(H153:H154)</f>
        <v>9662708.62</v>
      </c>
      <c r="I152" s="273">
        <f>IF(G152&gt;0,H152/G152*100,"-")</f>
        <v>17.746026881220512</v>
      </c>
      <c r="J152" s="80">
        <f>SUM(J153:J154)</f>
        <v>10663179</v>
      </c>
      <c r="K152" s="80">
        <f>SUM(K153:K154)</f>
        <v>10299983</v>
      </c>
      <c r="L152" s="80">
        <f>SUM(L153:L154)</f>
        <v>9662708.62</v>
      </c>
      <c r="M152" s="223">
        <f>IF(K152&gt;0,L152/K152*100,"-")</f>
        <v>93.81285988530271</v>
      </c>
      <c r="N152" s="401"/>
    </row>
    <row r="153" spans="1:14" s="11" customFormat="1" ht="12" customHeight="1">
      <c r="A153" s="474"/>
      <c r="B153" s="478"/>
      <c r="C153" s="479"/>
      <c r="D153" s="418"/>
      <c r="E153" s="27">
        <v>801</v>
      </c>
      <c r="F153" s="29" t="s">
        <v>30</v>
      </c>
      <c r="G153" s="209">
        <v>54178507</v>
      </c>
      <c r="H153" s="356">
        <v>9615642.2</v>
      </c>
      <c r="I153" s="276">
        <f>IF(G153&gt;0,H153/G153*100,"-")</f>
        <v>17.748075265344614</v>
      </c>
      <c r="J153" s="79">
        <v>10609855</v>
      </c>
      <c r="K153" s="79">
        <v>10249307</v>
      </c>
      <c r="L153" s="79">
        <v>9615642.2</v>
      </c>
      <c r="M153" s="224">
        <f>IF(K153&gt;0,L153/K153*100,"-")</f>
        <v>93.81748639200678</v>
      </c>
      <c r="N153" s="401"/>
    </row>
    <row r="154" spans="1:14" s="11" customFormat="1" ht="12" customHeight="1">
      <c r="A154" s="474"/>
      <c r="B154" s="478"/>
      <c r="C154" s="479"/>
      <c r="D154" s="418"/>
      <c r="E154" s="27">
        <v>854</v>
      </c>
      <c r="F154" s="29" t="s">
        <v>30</v>
      </c>
      <c r="G154" s="209">
        <v>271476</v>
      </c>
      <c r="H154" s="356">
        <v>47066.42</v>
      </c>
      <c r="I154" s="276">
        <f>IF(G154&gt;0,H154/G154*100,"-")</f>
        <v>17.33723054708335</v>
      </c>
      <c r="J154" s="79">
        <v>53324</v>
      </c>
      <c r="K154" s="79">
        <v>50676</v>
      </c>
      <c r="L154" s="220">
        <v>47066.42</v>
      </c>
      <c r="M154" s="224">
        <f>IF(K154&gt;0,L154/K154*100,"-")</f>
        <v>92.87714105296394</v>
      </c>
      <c r="N154" s="401"/>
    </row>
    <row r="155" spans="1:14" s="11" customFormat="1" ht="30.75" customHeight="1">
      <c r="A155" s="475"/>
      <c r="B155" s="480"/>
      <c r="C155" s="481"/>
      <c r="D155" s="419"/>
      <c r="E155" s="32"/>
      <c r="F155" s="30"/>
      <c r="G155" s="33"/>
      <c r="H155" s="357"/>
      <c r="I155" s="277"/>
      <c r="J155" s="96"/>
      <c r="K155" s="97"/>
      <c r="L155" s="96"/>
      <c r="M155" s="233"/>
      <c r="N155" s="402"/>
    </row>
    <row r="156" spans="1:14" s="11" customFormat="1" ht="10.5" customHeight="1">
      <c r="A156" s="278"/>
      <c r="B156" s="420" t="s">
        <v>110</v>
      </c>
      <c r="C156" s="486"/>
      <c r="D156" s="417" t="s">
        <v>35</v>
      </c>
      <c r="E156" s="62"/>
      <c r="F156" s="25"/>
      <c r="G156" s="83"/>
      <c r="H156" s="372"/>
      <c r="I156" s="276"/>
      <c r="J156" s="116"/>
      <c r="K156" s="79"/>
      <c r="L156" s="116"/>
      <c r="M156" s="224"/>
      <c r="N156" s="400" t="s">
        <v>107</v>
      </c>
    </row>
    <row r="157" spans="1:14" s="11" customFormat="1" ht="10.5" customHeight="1">
      <c r="A157" s="474" t="s">
        <v>39</v>
      </c>
      <c r="B157" s="421"/>
      <c r="C157" s="414"/>
      <c r="D157" s="418"/>
      <c r="E157" s="275"/>
      <c r="F157" s="208" t="s">
        <v>36</v>
      </c>
      <c r="G157" s="28">
        <f>SUM(G158:G159)</f>
        <v>1203363</v>
      </c>
      <c r="H157" s="355">
        <f>SUM(H158:H159)</f>
        <v>103917.63</v>
      </c>
      <c r="I157" s="223">
        <f>IF(G157&gt;0,H157/G157*100,"-")</f>
        <v>8.635601227559764</v>
      </c>
      <c r="J157" s="80">
        <f>SUM(J159:J159)</f>
        <v>0</v>
      </c>
      <c r="K157" s="80">
        <f>SUM(K158:K159)</f>
        <v>133707</v>
      </c>
      <c r="L157" s="80">
        <f>SUM(L159:L159)</f>
        <v>0</v>
      </c>
      <c r="M157" s="223">
        <f>IF(K157&gt;0,L157/K157*100,"-")</f>
        <v>0</v>
      </c>
      <c r="N157" s="403"/>
    </row>
    <row r="158" spans="1:14" s="11" customFormat="1" ht="12" customHeight="1">
      <c r="A158" s="474"/>
      <c r="B158" s="421"/>
      <c r="C158" s="414"/>
      <c r="D158" s="418"/>
      <c r="E158" s="27">
        <v>921</v>
      </c>
      <c r="F158" s="29" t="s">
        <v>30</v>
      </c>
      <c r="G158" s="209">
        <v>1203363</v>
      </c>
      <c r="H158" s="355">
        <v>103917.63</v>
      </c>
      <c r="I158" s="224">
        <f>IF(G158&gt;0,H158/G158*100,"-")</f>
        <v>8.635601227559764</v>
      </c>
      <c r="J158" s="80">
        <f>SUM(J160:J160)</f>
        <v>0</v>
      </c>
      <c r="K158" s="79">
        <v>133707</v>
      </c>
      <c r="L158" s="80">
        <v>103917.63</v>
      </c>
      <c r="M158" s="224">
        <f>IF(K158&gt;0,L158/K158*100,"-")</f>
        <v>77.72041104803787</v>
      </c>
      <c r="N158" s="403"/>
    </row>
    <row r="159" spans="1:14" s="11" customFormat="1" ht="10.5" customHeight="1">
      <c r="A159" s="474"/>
      <c r="B159" s="421"/>
      <c r="C159" s="414"/>
      <c r="D159" s="418"/>
      <c r="E159" s="275"/>
      <c r="F159" s="29"/>
      <c r="G159" s="209"/>
      <c r="H159" s="356"/>
      <c r="I159" s="279"/>
      <c r="J159" s="79"/>
      <c r="K159" s="79"/>
      <c r="L159" s="79"/>
      <c r="M159" s="224"/>
      <c r="N159" s="403"/>
    </row>
    <row r="160" spans="1:14" s="11" customFormat="1" ht="54.75" customHeight="1">
      <c r="A160" s="475"/>
      <c r="B160" s="421"/>
      <c r="C160" s="414"/>
      <c r="D160" s="419"/>
      <c r="E160" s="27"/>
      <c r="F160" s="29"/>
      <c r="G160" s="83"/>
      <c r="H160" s="372"/>
      <c r="I160" s="279"/>
      <c r="J160" s="116"/>
      <c r="K160" s="79"/>
      <c r="L160" s="104"/>
      <c r="M160" s="224"/>
      <c r="N160" s="404"/>
    </row>
    <row r="161" spans="1:14" s="11" customFormat="1" ht="12" customHeight="1">
      <c r="A161" s="474" t="s">
        <v>40</v>
      </c>
      <c r="B161" s="420" t="s">
        <v>41</v>
      </c>
      <c r="C161" s="486"/>
      <c r="D161" s="434" t="s">
        <v>35</v>
      </c>
      <c r="E161" s="263"/>
      <c r="F161" s="280"/>
      <c r="G161" s="207"/>
      <c r="H161" s="354"/>
      <c r="I161" s="281"/>
      <c r="J161" s="219"/>
      <c r="K161" s="221"/>
      <c r="L161" s="282"/>
      <c r="M161" s="222"/>
      <c r="N161" s="400" t="s">
        <v>105</v>
      </c>
    </row>
    <row r="162" spans="1:14" s="11" customFormat="1" ht="12" customHeight="1">
      <c r="A162" s="474"/>
      <c r="B162" s="421"/>
      <c r="C162" s="414"/>
      <c r="D162" s="405"/>
      <c r="E162" s="275"/>
      <c r="F162" s="208" t="s">
        <v>36</v>
      </c>
      <c r="G162" s="28">
        <f>SUM(G163:G163)</f>
        <v>399700</v>
      </c>
      <c r="H162" s="355">
        <f>SUM(H163:H163)</f>
        <v>75829</v>
      </c>
      <c r="I162" s="223">
        <f>IF(G162&gt;0,H162/G162*100,"-")</f>
        <v>18.97147860895672</v>
      </c>
      <c r="J162" s="80">
        <v>78000</v>
      </c>
      <c r="K162" s="80">
        <f>SUM(K163:K164)</f>
        <v>76100</v>
      </c>
      <c r="L162" s="80">
        <f>SUM(L163)</f>
        <v>75829</v>
      </c>
      <c r="M162" s="223">
        <f>IF(K162&gt;0,L162/K162*100,"-")</f>
        <v>99.64388961892247</v>
      </c>
      <c r="N162" s="401"/>
    </row>
    <row r="163" spans="1:14" s="11" customFormat="1" ht="12" customHeight="1">
      <c r="A163" s="474"/>
      <c r="B163" s="421"/>
      <c r="C163" s="414"/>
      <c r="D163" s="405"/>
      <c r="E163" s="27">
        <v>851</v>
      </c>
      <c r="F163" s="29" t="s">
        <v>30</v>
      </c>
      <c r="G163" s="209">
        <v>399700</v>
      </c>
      <c r="H163" s="356">
        <v>75829</v>
      </c>
      <c r="I163" s="224">
        <f>IF(G163&gt;0,H163/G163*100,"-")</f>
        <v>18.97147860895672</v>
      </c>
      <c r="J163" s="79">
        <v>78000</v>
      </c>
      <c r="K163" s="79">
        <v>76100</v>
      </c>
      <c r="L163" s="79">
        <v>75829</v>
      </c>
      <c r="M163" s="224">
        <f>IF(K163&gt;0,L163/K163*100,"-")</f>
        <v>99.64388961892247</v>
      </c>
      <c r="N163" s="401"/>
    </row>
    <row r="164" spans="1:14" s="11" customFormat="1" ht="54" customHeight="1">
      <c r="A164" s="475"/>
      <c r="B164" s="422"/>
      <c r="C164" s="447"/>
      <c r="D164" s="409"/>
      <c r="E164" s="275"/>
      <c r="F164" s="29"/>
      <c r="G164" s="209"/>
      <c r="H164" s="356"/>
      <c r="I164" s="279"/>
      <c r="J164" s="79"/>
      <c r="K164" s="79"/>
      <c r="L164" s="220"/>
      <c r="M164" s="224" t="str">
        <f>IF(K164&gt;0,L164/K164*100,"-")</f>
        <v>-</v>
      </c>
      <c r="N164" s="402"/>
    </row>
    <row r="165" spans="1:14" s="11" customFormat="1" ht="12" customHeight="1">
      <c r="A165" s="473" t="s">
        <v>42</v>
      </c>
      <c r="B165" s="476" t="s">
        <v>43</v>
      </c>
      <c r="C165" s="477"/>
      <c r="D165" s="434" t="s">
        <v>35</v>
      </c>
      <c r="E165" s="263"/>
      <c r="F165" s="280"/>
      <c r="G165" s="207"/>
      <c r="H165" s="354"/>
      <c r="I165" s="274"/>
      <c r="J165" s="219"/>
      <c r="K165" s="221"/>
      <c r="L165" s="219"/>
      <c r="M165" s="222"/>
      <c r="N165" s="400" t="s">
        <v>106</v>
      </c>
    </row>
    <row r="166" spans="1:14" s="11" customFormat="1" ht="12" customHeight="1">
      <c r="A166" s="474"/>
      <c r="B166" s="478"/>
      <c r="C166" s="479"/>
      <c r="D166" s="405"/>
      <c r="E166" s="275"/>
      <c r="F166" s="208" t="s">
        <v>36</v>
      </c>
      <c r="G166" s="28">
        <f>SUM(G167:G167)</f>
        <v>2144571</v>
      </c>
      <c r="H166" s="355">
        <f>SUM(H167:H167)</f>
        <v>341062.04</v>
      </c>
      <c r="I166" s="223">
        <f>IF(G166&gt;0,H166/G166*100,"-")</f>
        <v>15.903508906909586</v>
      </c>
      <c r="J166" s="80">
        <v>428719</v>
      </c>
      <c r="K166" s="80">
        <f>SUM(K167:K168)</f>
        <v>364571</v>
      </c>
      <c r="L166" s="80">
        <f>SUM(L167:L168)</f>
        <v>341062.04</v>
      </c>
      <c r="M166" s="223">
        <f>IF(K166&gt;0,L166/K166*100,"-")</f>
        <v>93.55160997446313</v>
      </c>
      <c r="N166" s="401"/>
    </row>
    <row r="167" spans="1:14" s="11" customFormat="1" ht="12" customHeight="1">
      <c r="A167" s="474"/>
      <c r="B167" s="478"/>
      <c r="C167" s="479"/>
      <c r="D167" s="405"/>
      <c r="E167" s="27">
        <v>853</v>
      </c>
      <c r="F167" s="29" t="s">
        <v>30</v>
      </c>
      <c r="G167" s="209">
        <v>2144571</v>
      </c>
      <c r="H167" s="356">
        <v>341062.04</v>
      </c>
      <c r="I167" s="224">
        <f>IF(G167&gt;0,H167/G167*100,"-")</f>
        <v>15.903508906909586</v>
      </c>
      <c r="J167" s="79">
        <v>428719</v>
      </c>
      <c r="K167" s="79">
        <v>364571</v>
      </c>
      <c r="L167" s="79">
        <v>341062.04</v>
      </c>
      <c r="M167" s="224">
        <f>IF(K167&gt;0,L167/K167*100,"-")</f>
        <v>93.55160997446313</v>
      </c>
      <c r="N167" s="401"/>
    </row>
    <row r="168" spans="1:14" s="11" customFormat="1" ht="57" customHeight="1">
      <c r="A168" s="475"/>
      <c r="B168" s="480"/>
      <c r="C168" s="481"/>
      <c r="D168" s="409"/>
      <c r="E168" s="283"/>
      <c r="F168" s="70"/>
      <c r="G168" s="33"/>
      <c r="H168" s="357"/>
      <c r="I168" s="277"/>
      <c r="J168" s="96"/>
      <c r="K168" s="97"/>
      <c r="L168" s="96"/>
      <c r="M168" s="233"/>
      <c r="N168" s="402"/>
    </row>
    <row r="169" spans="1:14" ht="15" customHeight="1">
      <c r="A169" s="226"/>
      <c r="B169" s="415"/>
      <c r="C169" s="416"/>
      <c r="D169" s="174"/>
      <c r="E169" s="174"/>
      <c r="F169" s="229"/>
      <c r="G169" s="230">
        <f>SUM(G170:G171)</f>
        <v>3393844</v>
      </c>
      <c r="H169" s="351">
        <f aca="true" t="shared" si="17" ref="H169:M169">SUM(H170:H171)</f>
        <v>603844</v>
      </c>
      <c r="I169" s="234">
        <f t="shared" si="17"/>
        <v>17.79233223448102</v>
      </c>
      <c r="J169" s="232">
        <f t="shared" si="17"/>
        <v>672392</v>
      </c>
      <c r="K169" s="232">
        <f t="shared" si="17"/>
        <v>603844</v>
      </c>
      <c r="L169" s="232">
        <f t="shared" si="17"/>
        <v>603844</v>
      </c>
      <c r="M169" s="231">
        <f t="shared" si="17"/>
        <v>100</v>
      </c>
      <c r="N169" s="22"/>
    </row>
    <row r="170" spans="1:14" ht="14.25" customHeight="1">
      <c r="A170" s="173"/>
      <c r="B170" s="179"/>
      <c r="C170" s="180"/>
      <c r="D170" s="174"/>
      <c r="E170" s="174"/>
      <c r="F170" s="175"/>
      <c r="G170" s="203"/>
      <c r="H170" s="352"/>
      <c r="I170" s="204" t="str">
        <f>IF(G170&gt;0,H170/G170*100,"-")</f>
        <v>-</v>
      </c>
      <c r="J170" s="205"/>
      <c r="K170" s="205"/>
      <c r="L170" s="205"/>
      <c r="M170" s="204"/>
      <c r="N170" s="22"/>
    </row>
    <row r="171" spans="1:14" ht="15.75" customHeight="1">
      <c r="A171" s="173" t="s">
        <v>102</v>
      </c>
      <c r="B171" s="227" t="s">
        <v>85</v>
      </c>
      <c r="C171" s="180"/>
      <c r="D171" s="174"/>
      <c r="E171" s="174"/>
      <c r="F171" s="175" t="s">
        <v>95</v>
      </c>
      <c r="G171" s="203">
        <f>G176</f>
        <v>3393844</v>
      </c>
      <c r="H171" s="352">
        <f>H176</f>
        <v>603844</v>
      </c>
      <c r="I171" s="204">
        <f>IF(G171&gt;0,H171/G171*100,"-")</f>
        <v>17.79233223448102</v>
      </c>
      <c r="J171" s="205">
        <f>J176</f>
        <v>672392</v>
      </c>
      <c r="K171" s="205">
        <f>K176</f>
        <v>603844</v>
      </c>
      <c r="L171" s="205">
        <f>L176</f>
        <v>603844</v>
      </c>
      <c r="M171" s="204">
        <f>IF(K171&gt;0,L171/K171*100,"-")</f>
        <v>100</v>
      </c>
      <c r="N171" s="22"/>
    </row>
    <row r="172" spans="1:14" ht="9" customHeight="1">
      <c r="A172" s="184"/>
      <c r="B172" s="185"/>
      <c r="C172" s="186"/>
      <c r="D172" s="187"/>
      <c r="E172" s="187"/>
      <c r="F172" s="206"/>
      <c r="G172" s="188"/>
      <c r="H172" s="353"/>
      <c r="I172" s="189"/>
      <c r="J172" s="191"/>
      <c r="K172" s="191"/>
      <c r="L172" s="191"/>
      <c r="M172" s="189"/>
      <c r="N172" s="23"/>
    </row>
    <row r="173" spans="1:14" s="11" customFormat="1" ht="29.25" customHeight="1">
      <c r="A173" s="429" t="s">
        <v>34</v>
      </c>
      <c r="B173" s="194"/>
      <c r="C173" s="195"/>
      <c r="D173" s="24"/>
      <c r="E173" s="24"/>
      <c r="F173" s="194"/>
      <c r="G173" s="207"/>
      <c r="H173" s="387"/>
      <c r="I173" s="235"/>
      <c r="J173" s="221"/>
      <c r="K173" s="236"/>
      <c r="L173" s="221"/>
      <c r="M173" s="222"/>
      <c r="N173" s="400" t="s">
        <v>86</v>
      </c>
    </row>
    <row r="174" spans="1:14" s="11" customFormat="1" ht="29.25" customHeight="1">
      <c r="A174" s="430"/>
      <c r="B174" s="25" t="s">
        <v>44</v>
      </c>
      <c r="C174" s="26" t="s">
        <v>87</v>
      </c>
      <c r="D174" s="405" t="s">
        <v>47</v>
      </c>
      <c r="E174" s="405">
        <v>754</v>
      </c>
      <c r="F174" s="208" t="s">
        <v>36</v>
      </c>
      <c r="G174" s="82">
        <f>SUM(G176:G176)</f>
        <v>3393844</v>
      </c>
      <c r="H174" s="355">
        <f>SUM(H176:H176)</f>
        <v>603844</v>
      </c>
      <c r="I174" s="237">
        <f>IF(G174&gt;0,H174/G174*100,"-")</f>
        <v>17.79233223448102</v>
      </c>
      <c r="J174" s="80">
        <f>SUM(J176:J176)</f>
        <v>672392</v>
      </c>
      <c r="K174" s="113">
        <f>SUM(K176:K176)</f>
        <v>603844</v>
      </c>
      <c r="L174" s="80">
        <f>SUM(L176:L176)</f>
        <v>603844</v>
      </c>
      <c r="M174" s="223">
        <f>IF(K174&gt;0,L174/K174*100,"-")</f>
        <v>100</v>
      </c>
      <c r="N174" s="401"/>
    </row>
    <row r="175" spans="1:14" s="11" customFormat="1" ht="26.25" customHeight="1">
      <c r="A175" s="430"/>
      <c r="B175" s="25" t="s">
        <v>45</v>
      </c>
      <c r="C175" s="26" t="s">
        <v>88</v>
      </c>
      <c r="D175" s="405"/>
      <c r="E175" s="405"/>
      <c r="F175" s="29" t="s">
        <v>30</v>
      </c>
      <c r="G175" s="238"/>
      <c r="H175" s="375"/>
      <c r="I175" s="239"/>
      <c r="J175" s="220"/>
      <c r="K175" s="240"/>
      <c r="L175" s="220"/>
      <c r="M175" s="224">
        <f>IF(K176&gt;0,L176/K176*100,"-")</f>
        <v>100</v>
      </c>
      <c r="N175" s="401"/>
    </row>
    <row r="176" spans="1:14" s="11" customFormat="1" ht="25.5" customHeight="1">
      <c r="A176" s="430"/>
      <c r="B176" s="25"/>
      <c r="C176" s="26"/>
      <c r="D176" s="405"/>
      <c r="E176" s="405"/>
      <c r="F176" s="29" t="s">
        <v>31</v>
      </c>
      <c r="G176" s="83">
        <v>3393844</v>
      </c>
      <c r="H176" s="356">
        <v>603844</v>
      </c>
      <c r="I176" s="241">
        <f>IF(G176&gt;0,H176/G176*100,"-")</f>
        <v>17.79233223448102</v>
      </c>
      <c r="J176" s="79">
        <v>672392</v>
      </c>
      <c r="K176" s="115">
        <v>603844</v>
      </c>
      <c r="L176" s="220">
        <v>603844</v>
      </c>
      <c r="M176" s="212"/>
      <c r="N176" s="401"/>
    </row>
    <row r="177" spans="1:14" s="11" customFormat="1" ht="15.75" customHeight="1">
      <c r="A177" s="431"/>
      <c r="B177" s="30"/>
      <c r="C177" s="31"/>
      <c r="D177" s="32"/>
      <c r="E177" s="32"/>
      <c r="F177" s="30"/>
      <c r="G177" s="33"/>
      <c r="H177" s="388"/>
      <c r="I177" s="242"/>
      <c r="J177" s="97"/>
      <c r="K177" s="117"/>
      <c r="L177" s="97"/>
      <c r="M177" s="233"/>
      <c r="N177" s="402"/>
    </row>
    <row r="178" spans="1:14" ht="18.75" customHeight="1">
      <c r="A178" s="146"/>
      <c r="B178" s="487"/>
      <c r="C178" s="488"/>
      <c r="D178" s="147"/>
      <c r="E178" s="147"/>
      <c r="F178" s="148"/>
      <c r="G178" s="230">
        <f>SUM(G179:G180)</f>
        <v>5027300</v>
      </c>
      <c r="H178" s="351">
        <f>SUM(H179:H180)</f>
        <v>848017.72</v>
      </c>
      <c r="I178" s="231">
        <f>IF(G178&gt;0,H178/G178*100,"-")</f>
        <v>16.868253734609034</v>
      </c>
      <c r="J178" s="232">
        <f>SUM(J179:J180)</f>
        <v>1000600</v>
      </c>
      <c r="K178" s="232">
        <f>SUM(K179:K180)</f>
        <v>872600</v>
      </c>
      <c r="L178" s="232">
        <f>SUM(L179:L180)</f>
        <v>848017.72</v>
      </c>
      <c r="M178" s="231">
        <f>IF(K178&gt;0,L178/K178*100,"-")</f>
        <v>97.18286958514784</v>
      </c>
      <c r="N178" s="22"/>
    </row>
    <row r="179" spans="1:14" ht="18.75" customHeight="1">
      <c r="A179" s="173"/>
      <c r="B179" s="179"/>
      <c r="C179" s="180"/>
      <c r="D179" s="174"/>
      <c r="E179" s="174"/>
      <c r="F179" s="175" t="s">
        <v>30</v>
      </c>
      <c r="G179" s="203">
        <f>G184</f>
        <v>5027300</v>
      </c>
      <c r="H179" s="352">
        <f>H184</f>
        <v>848017.72</v>
      </c>
      <c r="I179" s="204">
        <f>IF(G179&gt;0,H179/G179*100,"-")</f>
        <v>16.868253734609034</v>
      </c>
      <c r="J179" s="205">
        <f aca="true" t="shared" si="18" ref="J179:L180">J184</f>
        <v>1000600</v>
      </c>
      <c r="K179" s="205">
        <f t="shared" si="18"/>
        <v>872600</v>
      </c>
      <c r="L179" s="205">
        <f t="shared" si="18"/>
        <v>848017.72</v>
      </c>
      <c r="M179" s="204">
        <f>IF(K179&gt;0,L179/K179*100,"-")</f>
        <v>97.18286958514784</v>
      </c>
      <c r="N179" s="22"/>
    </row>
    <row r="180" spans="1:14" ht="15.75" customHeight="1">
      <c r="A180" s="173" t="s">
        <v>103</v>
      </c>
      <c r="B180" s="227" t="s">
        <v>91</v>
      </c>
      <c r="C180" s="180"/>
      <c r="D180" s="174"/>
      <c r="E180" s="174"/>
      <c r="F180" s="175" t="s">
        <v>31</v>
      </c>
      <c r="G180" s="203">
        <f>G185</f>
        <v>0</v>
      </c>
      <c r="H180" s="352">
        <f>H185</f>
        <v>0</v>
      </c>
      <c r="I180" s="204" t="str">
        <f>IF(G180&gt;0,H180/G180*100,"-")</f>
        <v>-</v>
      </c>
      <c r="J180" s="205">
        <f t="shared" si="18"/>
        <v>0</v>
      </c>
      <c r="K180" s="205">
        <f t="shared" si="18"/>
        <v>0</v>
      </c>
      <c r="L180" s="205">
        <f t="shared" si="18"/>
        <v>0</v>
      </c>
      <c r="M180" s="204" t="str">
        <f>IF(K180&gt;0,L180/K180*100,"-")</f>
        <v>-</v>
      </c>
      <c r="N180" s="22"/>
    </row>
    <row r="181" spans="1:14" ht="9" customHeight="1">
      <c r="A181" s="184"/>
      <c r="B181" s="185"/>
      <c r="C181" s="186"/>
      <c r="D181" s="187"/>
      <c r="E181" s="187"/>
      <c r="F181" s="206"/>
      <c r="G181" s="188"/>
      <c r="H181" s="353"/>
      <c r="I181" s="189"/>
      <c r="J181" s="191"/>
      <c r="K181" s="191"/>
      <c r="L181" s="191"/>
      <c r="M181" s="189"/>
      <c r="N181" s="23"/>
    </row>
    <row r="182" spans="1:14" s="11" customFormat="1" ht="29.25" customHeight="1">
      <c r="A182" s="436" t="s">
        <v>34</v>
      </c>
      <c r="B182" s="194"/>
      <c r="C182" s="195"/>
      <c r="D182" s="24"/>
      <c r="E182" s="24"/>
      <c r="F182" s="194"/>
      <c r="G182" s="207"/>
      <c r="H182" s="389"/>
      <c r="I182" s="222"/>
      <c r="J182" s="219"/>
      <c r="K182" s="221"/>
      <c r="L182" s="219"/>
      <c r="M182" s="222"/>
      <c r="N182" s="400" t="s">
        <v>125</v>
      </c>
    </row>
    <row r="183" spans="1:14" s="11" customFormat="1" ht="29.25" customHeight="1">
      <c r="A183" s="437"/>
      <c r="B183" s="25" t="s">
        <v>44</v>
      </c>
      <c r="C183" s="26" t="s">
        <v>92</v>
      </c>
      <c r="D183" s="405" t="s">
        <v>47</v>
      </c>
      <c r="E183" s="405">
        <v>600</v>
      </c>
      <c r="F183" s="208" t="s">
        <v>36</v>
      </c>
      <c r="G183" s="28">
        <f>SUM(G184:G185)</f>
        <v>5027300</v>
      </c>
      <c r="H183" s="390">
        <f>SUM(H184:H185)</f>
        <v>848017.72</v>
      </c>
      <c r="I183" s="223">
        <f>IF(G183&gt;0,H183/G183*100,"-")</f>
        <v>16.868253734609034</v>
      </c>
      <c r="J183" s="80">
        <f>SUM(J184:J185)</f>
        <v>1000600</v>
      </c>
      <c r="K183" s="80">
        <f>SUM(K184:K185)</f>
        <v>872600</v>
      </c>
      <c r="L183" s="80">
        <f>SUM(L184:L185)</f>
        <v>848017.72</v>
      </c>
      <c r="M183" s="223">
        <f>IF(K183&gt;0,L183/K183*100,"-")</f>
        <v>97.18286958514784</v>
      </c>
      <c r="N183" s="401"/>
    </row>
    <row r="184" spans="1:14" s="11" customFormat="1" ht="26.25" customHeight="1">
      <c r="A184" s="437"/>
      <c r="B184" s="25" t="s">
        <v>45</v>
      </c>
      <c r="C184" s="26" t="s">
        <v>93</v>
      </c>
      <c r="D184" s="405"/>
      <c r="E184" s="405"/>
      <c r="F184" s="29" t="s">
        <v>30</v>
      </c>
      <c r="G184" s="209">
        <v>5027300</v>
      </c>
      <c r="H184" s="375">
        <v>848017.72</v>
      </c>
      <c r="I184" s="224">
        <f>IF(G184&gt;0,H184/G184*100,"-")</f>
        <v>16.868253734609034</v>
      </c>
      <c r="J184" s="79">
        <v>1000600</v>
      </c>
      <c r="K184" s="79">
        <v>872600</v>
      </c>
      <c r="L184" s="79">
        <v>848017.72</v>
      </c>
      <c r="M184" s="224">
        <f>IF(K184&gt;0,L184/K184*100,"-")</f>
        <v>97.18286958514784</v>
      </c>
      <c r="N184" s="401"/>
    </row>
    <row r="185" spans="1:14" s="11" customFormat="1" ht="12.75">
      <c r="A185" s="437"/>
      <c r="B185" s="25"/>
      <c r="C185" s="26"/>
      <c r="D185" s="405"/>
      <c r="E185" s="405"/>
      <c r="F185" s="29" t="s">
        <v>31</v>
      </c>
      <c r="G185" s="209"/>
      <c r="H185" s="375"/>
      <c r="I185" s="224" t="str">
        <f>IF(G185&gt;0,H185/G185*100,"-")</f>
        <v>-</v>
      </c>
      <c r="J185" s="79"/>
      <c r="K185" s="79"/>
      <c r="L185" s="220"/>
      <c r="M185" s="224" t="str">
        <f>IF(K185&gt;0,L185/K185*100,"-")</f>
        <v>-</v>
      </c>
      <c r="N185" s="401"/>
    </row>
    <row r="186" spans="1:14" s="11" customFormat="1" ht="11.25" customHeight="1" thickBot="1">
      <c r="A186" s="489"/>
      <c r="B186" s="396"/>
      <c r="C186" s="75"/>
      <c r="D186" s="76"/>
      <c r="E186" s="76"/>
      <c r="F186" s="396"/>
      <c r="G186" s="84"/>
      <c r="H186" s="397"/>
      <c r="I186" s="398"/>
      <c r="J186" s="399"/>
      <c r="K186" s="120"/>
      <c r="L186" s="399"/>
      <c r="M186" s="398"/>
      <c r="N186" s="490"/>
    </row>
    <row r="187" spans="4:14" s="2" customFormat="1" ht="12.75">
      <c r="D187" s="4"/>
      <c r="E187" s="4"/>
      <c r="G187" s="12"/>
      <c r="H187" s="14"/>
      <c r="I187" s="4"/>
      <c r="M187" s="4"/>
      <c r="N187" s="343"/>
    </row>
  </sheetData>
  <sheetProtection/>
  <mergeCells count="112">
    <mergeCell ref="B178:C178"/>
    <mergeCell ref="A165:A168"/>
    <mergeCell ref="B165:C168"/>
    <mergeCell ref="D165:D168"/>
    <mergeCell ref="N173:N177"/>
    <mergeCell ref="A182:A186"/>
    <mergeCell ref="N182:N186"/>
    <mergeCell ref="D183:D185"/>
    <mergeCell ref="E183:E185"/>
    <mergeCell ref="A161:A164"/>
    <mergeCell ref="B161:C164"/>
    <mergeCell ref="D161:D164"/>
    <mergeCell ref="A173:A177"/>
    <mergeCell ref="D174:D176"/>
    <mergeCell ref="E174:E176"/>
    <mergeCell ref="A151:A155"/>
    <mergeCell ref="B151:C155"/>
    <mergeCell ref="D151:D155"/>
    <mergeCell ref="B156:C160"/>
    <mergeCell ref="D156:D160"/>
    <mergeCell ref="A157:A160"/>
    <mergeCell ref="B17:C17"/>
    <mergeCell ref="A146:A150"/>
    <mergeCell ref="B146:C150"/>
    <mergeCell ref="B143:C143"/>
    <mergeCell ref="A44:A48"/>
    <mergeCell ref="B60:C60"/>
    <mergeCell ref="B106:C106"/>
    <mergeCell ref="B31:C31"/>
    <mergeCell ref="A35:A39"/>
    <mergeCell ref="B50:C50"/>
    <mergeCell ref="A5:N5"/>
    <mergeCell ref="A6:N6"/>
    <mergeCell ref="A9:A10"/>
    <mergeCell ref="B9:C10"/>
    <mergeCell ref="D9:D10"/>
    <mergeCell ref="E9:E10"/>
    <mergeCell ref="F9:I9"/>
    <mergeCell ref="J9:N9"/>
    <mergeCell ref="B11:C11"/>
    <mergeCell ref="B21:C21"/>
    <mergeCell ref="B22:C22"/>
    <mergeCell ref="A25:A29"/>
    <mergeCell ref="N25:N29"/>
    <mergeCell ref="D26:D28"/>
    <mergeCell ref="E26:E28"/>
    <mergeCell ref="B12:C12"/>
    <mergeCell ref="B13:C13"/>
    <mergeCell ref="B14:C14"/>
    <mergeCell ref="N35:N39"/>
    <mergeCell ref="D36:D38"/>
    <mergeCell ref="E36:E38"/>
    <mergeCell ref="B40:C40"/>
    <mergeCell ref="D45:D47"/>
    <mergeCell ref="E45:E47"/>
    <mergeCell ref="C46:C48"/>
    <mergeCell ref="N81:N86"/>
    <mergeCell ref="A54:A58"/>
    <mergeCell ref="N54:N58"/>
    <mergeCell ref="D55:D57"/>
    <mergeCell ref="E55:E57"/>
    <mergeCell ref="D64:D65"/>
    <mergeCell ref="E64:E66"/>
    <mergeCell ref="N64:N70"/>
    <mergeCell ref="B97:C97"/>
    <mergeCell ref="A101:A105"/>
    <mergeCell ref="E102:E104"/>
    <mergeCell ref="C103:C105"/>
    <mergeCell ref="D71:D72"/>
    <mergeCell ref="B88:C88"/>
    <mergeCell ref="A92:A96"/>
    <mergeCell ref="D93:D95"/>
    <mergeCell ref="E93:E95"/>
    <mergeCell ref="C94:C96"/>
    <mergeCell ref="B107:C107"/>
    <mergeCell ref="D111:D113"/>
    <mergeCell ref="E111:E113"/>
    <mergeCell ref="B112:B113"/>
    <mergeCell ref="C112:C113"/>
    <mergeCell ref="N110:N116"/>
    <mergeCell ref="B117:C117"/>
    <mergeCell ref="B118:C118"/>
    <mergeCell ref="D122:D124"/>
    <mergeCell ref="E122:E124"/>
    <mergeCell ref="N122:N124"/>
    <mergeCell ref="B123:B124"/>
    <mergeCell ref="C123:C124"/>
    <mergeCell ref="B126:C126"/>
    <mergeCell ref="B127:C127"/>
    <mergeCell ref="D131:D133"/>
    <mergeCell ref="E131:E133"/>
    <mergeCell ref="N131:N133"/>
    <mergeCell ref="B132:B133"/>
    <mergeCell ref="C132:C133"/>
    <mergeCell ref="B137:B138"/>
    <mergeCell ref="C137:C138"/>
    <mergeCell ref="B169:C169"/>
    <mergeCell ref="D146:D150"/>
    <mergeCell ref="N146:N150"/>
    <mergeCell ref="N151:N155"/>
    <mergeCell ref="N161:N164"/>
    <mergeCell ref="N165:N168"/>
    <mergeCell ref="N92:N96"/>
    <mergeCell ref="N156:N160"/>
    <mergeCell ref="N44:N48"/>
    <mergeCell ref="N101:N105"/>
    <mergeCell ref="D136:D138"/>
    <mergeCell ref="E136:E138"/>
    <mergeCell ref="N136:N138"/>
    <mergeCell ref="D97:D100"/>
    <mergeCell ref="D102:D105"/>
    <mergeCell ref="N71:N80"/>
  </mergeCells>
  <printOptions horizontalCentered="1"/>
  <pageMargins left="0.2362204724409449" right="0.2362204724409449" top="0.7480314960629921" bottom="0.7480314960629921" header="0.31496062992125984" footer="0.31496062992125984"/>
  <pageSetup firstPageNumber="136" useFirstPageNumber="1" horizontalDpi="600" verticalDpi="600" orientation="landscape" paperSize="9" scale="50" r:id="rId1"/>
  <headerFooter>
    <oddFooter>&amp;C&amp;P</oddFooter>
  </headerFooter>
  <rowBreaks count="4" manualBreakCount="4">
    <brk id="48" max="13" man="1"/>
    <brk id="86" max="13" man="1"/>
    <brk id="125" max="13" man="1"/>
    <brk id="1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drozycka</dc:creator>
  <cp:keywords/>
  <dc:description/>
  <cp:lastModifiedBy>Ewa Wypych</cp:lastModifiedBy>
  <cp:lastPrinted>2012-03-29T12:05:25Z</cp:lastPrinted>
  <dcterms:created xsi:type="dcterms:W3CDTF">2011-07-26T08:36:30Z</dcterms:created>
  <dcterms:modified xsi:type="dcterms:W3CDTF">2012-03-29T12:06:07Z</dcterms:modified>
  <cp:category/>
  <cp:version/>
  <cp:contentType/>
  <cp:contentStatus/>
</cp:coreProperties>
</file>