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225" activeTab="0"/>
  </bookViews>
  <sheets>
    <sheet name="Arkusz4" sheetId="1" r:id="rId1"/>
  </sheets>
  <definedNames>
    <definedName name="_xlnm.Print_Titles" localSheetId="0">'Arkusz4'!$5:$8</definedName>
  </definedNames>
  <calcPr fullCalcOnLoad="1"/>
</workbook>
</file>

<file path=xl/sharedStrings.xml><?xml version="1.0" encoding="utf-8"?>
<sst xmlns="http://schemas.openxmlformats.org/spreadsheetml/2006/main" count="410" uniqueCount="345">
  <si>
    <t>3.</t>
  </si>
  <si>
    <t>4.</t>
  </si>
  <si>
    <t>6.</t>
  </si>
  <si>
    <t>7.</t>
  </si>
  <si>
    <t>8.</t>
  </si>
  <si>
    <t>11.</t>
  </si>
  <si>
    <t>12.</t>
  </si>
  <si>
    <t>13.</t>
  </si>
  <si>
    <t>14.</t>
  </si>
  <si>
    <t>15.</t>
  </si>
  <si>
    <t>5.</t>
  </si>
  <si>
    <t>Dotacje celowe z budżetu na finansowanie lub dofinansowanie zadań zleconych do realizacji stowarzyszeniom z zakresu profilaktyki i przeciwdziałania patologiom społecznym/wybór w trybie ustawy z dnia 24 kwietnia 2003r. o działalności pożytku publicznego i o wolontariacie/ w tym:</t>
  </si>
  <si>
    <t>Dotacje celowe dla niepublicznych ośrodków wsparcia dziennego /wybór w trybie ustawy z dnia 12 marca 2004r. o pomocy społecznej/,  w tym:</t>
  </si>
  <si>
    <t xml:space="preserve"> - dla osób z zaburzeniami psychicznymi</t>
  </si>
  <si>
    <t xml:space="preserve"> - dla młodzieży</t>
  </si>
  <si>
    <t>Oddziały przedszkolne w szkołach podstawowych 
w tym:</t>
  </si>
  <si>
    <t>L.p.</t>
  </si>
  <si>
    <t>Dz.</t>
  </si>
  <si>
    <t>Rozdz.</t>
  </si>
  <si>
    <t>Podmiot otrzymujący dotację</t>
  </si>
  <si>
    <t>Dotacja podmiotowa</t>
  </si>
  <si>
    <t>Dotacja celowa</t>
  </si>
  <si>
    <t>Plan</t>
  </si>
  <si>
    <t>Wykonanie</t>
  </si>
  <si>
    <t>OGÓŁEM</t>
  </si>
  <si>
    <t>A. ZADANIA GMINY</t>
  </si>
  <si>
    <t>1.</t>
  </si>
  <si>
    <t>2.</t>
  </si>
  <si>
    <t>B. ZADANIA POWIATU</t>
  </si>
  <si>
    <t>%           /7:6/</t>
  </si>
  <si>
    <t>%          /11:10/</t>
  </si>
  <si>
    <t>MIASTO KIELCE</t>
  </si>
  <si>
    <t>I. Zadania własne</t>
  </si>
  <si>
    <t xml:space="preserve"> I. Zadania własne</t>
  </si>
  <si>
    <t>Uczniowski Klub Sportowy 25 Kielce</t>
  </si>
  <si>
    <t>Świętokrzyskie Towarzystwo Pomocy Osobom Niepełnosprawnym</t>
  </si>
  <si>
    <t>Świętokrzyskie Stowarzyszenie Dziedzictwa Przemysłowego</t>
  </si>
  <si>
    <t>Stowarzyszenie "Nadzieja Rodzinie"</t>
  </si>
  <si>
    <t>Stowarzyszenie Ziemia Świętokrzyska</t>
  </si>
  <si>
    <t>Środki nierozdysponowane</t>
  </si>
  <si>
    <t>Szkoły podstawowe niepubliczne
 w tym:</t>
  </si>
  <si>
    <t>Gimnazja niepubliczne
 w tym:</t>
  </si>
  <si>
    <t xml:space="preserve">Gimnazja publiczne  
w tym: </t>
  </si>
  <si>
    <t>Dotacje celowe z budżetu na finansowanie lub dofinansowanie zadań zleconych do realizacji stowarzyszeniom z zakresu ochrony i promocji zdrowia/wybór w trybie ustawy z dnia 24 kwietnia 2003r. o działalności pożytku publicznego i o wolontariacie/ w tym:</t>
  </si>
  <si>
    <t>PCK Zarząd Okręgowy</t>
  </si>
  <si>
    <t>Stowarzyszenie HDK RP</t>
  </si>
  <si>
    <t>Świętokrzyski Klub AMAZONKI</t>
  </si>
  <si>
    <t>Polskie Stowarzyszenie Diabetyków Oddział Rejonowy Kielce</t>
  </si>
  <si>
    <t>Świętokrzyskie Stowarzyszenie Pomocy Dzieciom, Młodzieży, Dorosłym z Cukrzycą i innymi Schorzeniami</t>
  </si>
  <si>
    <t>Katolickie Hospicjum Domowe dla dzieci i Dorosłych im. Św. Franciszka z Asyżu</t>
  </si>
  <si>
    <t>*propagowanie honorowego krwiodawstwa,</t>
  </si>
  <si>
    <t>*promocja zdrowia w ramach programu skracania wzrostowej tendencji zachorowalności i umieralności z powodu raka gruczołu piersiowego,</t>
  </si>
  <si>
    <t>*promocja zdrowia w ramach zapobiegania cukrzycy,</t>
  </si>
  <si>
    <t>*udzielanie opieki paliatywnej osobom nieuleczalnie i przewlekle chorym.</t>
  </si>
  <si>
    <t>Dotacje celowe z budżetu na finansowanie lub dofinansowanie zadań zleconych do realizacji stowarzyszeniom z zakresu profilaktyki i przeciwdziałania patologiom społecznym /wybór w trybie ustawy z dnia 24 kwietnia 2003r. o działalności pożytku publicznego i o wolontariacie/ w tym:</t>
  </si>
  <si>
    <t>CARITAS Diecezji Kieleckiej</t>
  </si>
  <si>
    <t>Kielecki Klub Jeździecki MAAG</t>
  </si>
  <si>
    <t>Kielecki Klub Lekkoatletyczny</t>
  </si>
  <si>
    <t>Ognisko Wychowawcze</t>
  </si>
  <si>
    <t>Uczniowski Ludowy Klub Sportowy GULIWER</t>
  </si>
  <si>
    <t>Związek Harcerstwa Polskiego Hufiec Kielce - Miasto</t>
  </si>
  <si>
    <t>Świetokrzyski Zespół Regionalny Koalicji na Rzecz Zdrowia Psychicznego</t>
  </si>
  <si>
    <t>Federacja Stowarzyszeń Kulturotwórczych "Baza Zbożowa"</t>
  </si>
  <si>
    <t>Polskie Stowarzyszenie na Rzecz Osób z Upośledzeniem Umysłowym Koło w Kielcach</t>
  </si>
  <si>
    <t>Świętokrzyski Zespoł Regionalny Koalicji na Rzecz Zdrowia Psychicznego w Kielcach</t>
  </si>
  <si>
    <t>Stowarzyszenie Wspierania Dzieci i Młodzieży Uzdolnionej</t>
  </si>
  <si>
    <t>Świętokrzyski Klub Tańca i Tańca Sportowego JUMP</t>
  </si>
  <si>
    <t>Kielecki Ochotniczy Szwadron Kawalerii im. 13 Pułku Ułanów Wileńskich</t>
  </si>
  <si>
    <t>Katolickie Stowarzyszenie "Civitas Christiana"</t>
  </si>
  <si>
    <t>-organizacja koncertów, festynów, przedstawień teatralnych, wystaw, plenerów dla mieszkańców miasta</t>
  </si>
  <si>
    <t xml:space="preserve"> </t>
  </si>
  <si>
    <t>Dotacje celowe z budżetu na finansowanie lub dofinansowanie zadań z zakresu kultury i ochrony dziedzictwa narodowego zleconych do realizacji stowarzyszeniom / wybór w trybie ustawy z dnia 24 kwietnia 2003r. o działalności pożytku publicznego i o wolontariacie/, w tym:</t>
  </si>
  <si>
    <t>Stowarzyszenie Ochrony Dziedzictwa Narodowego</t>
  </si>
  <si>
    <t>Organizacja realizowała następujące zadanie z zakresu ochrony i opieki nad zabytkami:</t>
  </si>
  <si>
    <t>Kielecki Klub Piłkarski "Korona"</t>
  </si>
  <si>
    <t>Towarzystwo Sportowe "Piramida"</t>
  </si>
  <si>
    <t>Uczniowski Ludowy Klub Sportowy "Guliwer"</t>
  </si>
  <si>
    <t>Kielecki Klub Karate KYOKUSHIN</t>
  </si>
  <si>
    <t>Miejski Klub Sportowy "Cyclo Korona"</t>
  </si>
  <si>
    <t>Uczniowski Międzyszkolny Klub Sportowy Lafarge Nida Gips (Junior)</t>
  </si>
  <si>
    <t>Klub Sportowy "Stella"</t>
  </si>
  <si>
    <t>Ludowy Klub Sportowy "Orlęta"</t>
  </si>
  <si>
    <t>Parafialny Klub Sportowy "Polonia Białogon"</t>
  </si>
  <si>
    <t>Świętokrzyski Klub Sportowy "Czarnovia"</t>
  </si>
  <si>
    <t>Świętokrzyski Parafialny Klub Sportowy "Rodzina"</t>
  </si>
  <si>
    <t>Klub Sportowy "VIVE"</t>
  </si>
  <si>
    <t>Stowarzyszenie Lokalne Salos Cortile Salezjańskiej Organizacji Sportowej</t>
  </si>
  <si>
    <t xml:space="preserve">Miejski Uczniowski Klub Pływacki "Korona Swim" </t>
  </si>
  <si>
    <t>Katolicki Międzyszkolny Klub Sportowy "Victoria"</t>
  </si>
  <si>
    <t>Klub Sportowy "Tęcza Społem"</t>
  </si>
  <si>
    <t>Międzyszkolny Uczniowski Klub Sportowy "GEMIK"</t>
  </si>
  <si>
    <t>Towarzystwo Sportowe "Akwedukt"</t>
  </si>
  <si>
    <t>Uczniowski Klub Sportowy "Zalew"</t>
  </si>
  <si>
    <t>Kielecki Klub Jeździecki</t>
  </si>
  <si>
    <t>Świętokrzyskie Stowarzyszenie Bilardowe</t>
  </si>
  <si>
    <t>Świętokrzyski Klub Tańca i Tańca Sportowego "JUMP"</t>
  </si>
  <si>
    <t>Kieleckie Towarzystwo Motorowe "NOVI"</t>
  </si>
  <si>
    <t>Stowarzyszenie Sportu i Rehabilitacji "START"</t>
  </si>
  <si>
    <t>Kielecki Klub Bokserski "RUSHH"</t>
  </si>
  <si>
    <t xml:space="preserve">Młodzieżowy Klub Koszykówki MKK/MDK </t>
  </si>
  <si>
    <t>Uczniowski Międzyszkolny Klub Sportowy "Żak"</t>
  </si>
  <si>
    <t>801</t>
  </si>
  <si>
    <t>80120</t>
  </si>
  <si>
    <t>Licea ogólnokształcące niepubliczne
 w tym:</t>
  </si>
  <si>
    <t>80123</t>
  </si>
  <si>
    <t xml:space="preserve"> Licea profilowane niepubliczne
 w tym:</t>
  </si>
  <si>
    <t>80130</t>
  </si>
  <si>
    <t>Szkoły zawodowe niepubliczne
 w tym:</t>
  </si>
  <si>
    <t>Licea ogólnokształcące publiczne      
w tym:</t>
  </si>
  <si>
    <t>Dotacje celowe dla niepublicznych placówek opiekuńczo-wychowawczych  z przeznaczeniem na realizację zadań w zakresie opieki nad dzieckiem /wybór placówek  w trybie ustawy z dnia 12 marca 2004r. o pomocy społecznej/, w tym:</t>
  </si>
  <si>
    <t>Ognisko Wychowawcze prowadzone przez Zgromadzenie Sióstr Miłosierdzia Św.Wincentego a'Paulo</t>
  </si>
  <si>
    <t>Stowarzyszenie  "Nadzieja Rodzinie"</t>
  </si>
  <si>
    <t>Stowarzyszenie Chrześcijanskie "Miejsce dla Ciebie"</t>
  </si>
  <si>
    <t xml:space="preserve">Oratorium Świętokrzyskie Świętego Jana Bosko </t>
  </si>
  <si>
    <t>Caritas Diecezji Kieleckiej</t>
  </si>
  <si>
    <t>Ucznowski Klub Sportowy "Zalew Kielce"</t>
  </si>
  <si>
    <t>Dotacja celowa dla niepublicznych domów pomocy społecznej z przeznaczeniem na zapewnienie całodobowej opieki dla osób niewidomych i słabo widzących /wybór w trybie ustawy z dnia 12 marca 2004r. o pomocy społecznej/, w tym:</t>
  </si>
  <si>
    <t xml:space="preserve">Dom Pomocy Społecznej Polskiego Związku Niewidomych przy ul. Złotej 7     </t>
  </si>
  <si>
    <t>Dotacje celowe dla niepublicznych ośrodków interwencji kryzysowej  na dofinansowanie prowadzenia ośrodka intwerwencji kryzysowej/wybór ośrodka w trybie ustawy z dnia 12 marca 2004r. o pomocy spolecznej/, w tym;</t>
  </si>
  <si>
    <t>Stowarzyszenie " Arka Nadziei"</t>
  </si>
  <si>
    <t>854</t>
  </si>
  <si>
    <t>Liga Ochrony Przyrody Okręg w Kielcach</t>
  </si>
  <si>
    <t>Związek Harcerstwa Polskiego  Hufiec Kielce -  Miasto</t>
  </si>
  <si>
    <t>Ośrodek Pomocy Dzikim Zwierzętom „PTASI AZYL</t>
  </si>
  <si>
    <t xml:space="preserve">DOTACJE Z BUDŻETU MIASTA DLA JEDNOSTEK SPOZA SEKTORA FINANSÓW PUBLICZNYCH  </t>
  </si>
  <si>
    <t>w zł</t>
  </si>
  <si>
    <t>Przedszkola publiczne</t>
  </si>
  <si>
    <t>Stowarzyszenie Nauczycieli i Wychowawców</t>
  </si>
  <si>
    <t>Stowarzyszenie Nauczycieli i Wychowawców w Kielcach</t>
  </si>
  <si>
    <t>Przedszkola niepubliczne
w tym:</t>
  </si>
  <si>
    <t>Dotacje celowe na realizację zadań z zakresu rehabilitacji osób niepełnosprawnych, zleconych do wykonania organizacjom pozarządowym /wybór organizacji w trybie ustawy z dnia 24 kwietnia 2003r. o działalności pożytku publicznego i o wolontariacie/, w tym:</t>
  </si>
  <si>
    <t>Dotacje celowe z budżetu na finansowanie lub dofinansowanie zadań zleconych do realizacji stowarzyszeniom z zakresu kultury fizycznej /wybór w trybie ustawy z dnia 24 kwietnia 2003r. o działalności pożytku publicznego i o wolontariacie/ w tym:</t>
  </si>
  <si>
    <t>Prywatna Szkoła Podstawowa Nr 2 Kolegium Szkół Prywatnych</t>
  </si>
  <si>
    <t>Zespół Szkół Katolickich Diecezji Kieleckiej (Katolickie Gimnazjum im. Św. Stanisława Kostki)</t>
  </si>
  <si>
    <t>I Prywatne Liceum Ogólnokształcące dla Dorosłych przy Powszechnym Ruchu Oświatowym „PRO-FIL”Sp. z o.o.</t>
  </si>
  <si>
    <t>Liceum Ogólnokształcące  im. św. Jadwigi Królowej</t>
  </si>
  <si>
    <t>Katolickie Liceum Ogólnokształcące  im. św. Stanisława Kostki</t>
  </si>
  <si>
    <t>Licea Profilowane w Zespole Szkół Zakładu  Doskonalenia Zawodowego</t>
  </si>
  <si>
    <t>Niepubliczna Zasadnicza Szkoła Zawodowa Stowarzyszenia na Rzecz Aktywizacji Zawodowej  i Pomocy Socjalnej Młodzieży</t>
  </si>
  <si>
    <t>Niepubliczne Technikum Zawodowe Świętokrzyskiego  Stowarzyszenia na Rzecz Aktywizacji Zawodowej i Pomocy Młodzieży</t>
  </si>
  <si>
    <t>Policealna Szkoła Zawodowa Europejskiej Akademii Zdrowia i Urody Praha Centrum Kształcenia Horrem</t>
  </si>
  <si>
    <t>Zaoczne Technikum Uzupełniające dla Dorosłych Centrum Oświatowo-Wychowawcze „EDUKACJA”</t>
  </si>
  <si>
    <t xml:space="preserve">Ośrodek Rehabilitacyjno- Edukacyjno-Wychowawczy Polskiego Stowarzyszenia Na rzecz Osób z Upośledzeniem Umysłowym Koło </t>
  </si>
  <si>
    <t>Zespół Szkół Sióstr Nazaretanek im. Św. Jadwigi Królowej (Gimnazjum  im. Św. Jadwigi Królowej)</t>
  </si>
  <si>
    <t>Gimnazjum Językowe Kolegium Szkół Prywatnych</t>
  </si>
  <si>
    <t>Przedszkole Sióstr Salezjanek Zgromadzenia Córek Maryi Wspomożycielki</t>
  </si>
  <si>
    <t>Niepubliczne Przedszkole Zgromadzenia Sióstr  Miłosierdzia Św.Wincentego a Paulo</t>
  </si>
  <si>
    <t>Prywatne Przedszkole im. Kardynała Pietro Marcellino Corradini</t>
  </si>
  <si>
    <t>Prywatne Przedszkole im.Kubusia Puchatka</t>
  </si>
  <si>
    <t>Specjalny Ośrodek Wychowawczy im. Matki Kolumby Białeckiej</t>
  </si>
  <si>
    <t>Ośrodki rewalidacyjno - wychowawcze
w tym:</t>
  </si>
  <si>
    <t>9.</t>
  </si>
  <si>
    <t>- konserwacja zabytkowych nagrobków na Cmentarzu Starym w Kielcach</t>
  </si>
  <si>
    <t>Stowarzyszenie SIEMACHA</t>
  </si>
  <si>
    <t>Przedszkole Niepubliczne BAJA PATATAJA</t>
  </si>
  <si>
    <t>Przedszkole Niepubliczne  "Mały Swiat"</t>
  </si>
  <si>
    <t>Baby Home Niepubliczne Przedszkole o profilu angielskim</t>
  </si>
  <si>
    <t>Niepubliczne Przedszkole im.św. S. Faustyny "Serduszko" w Kielcach</t>
  </si>
  <si>
    <t>AKADEMIA KREATYWNOŚCI Niepubliczne przedszkole z oddzialami integracyjnymi</t>
  </si>
  <si>
    <t>Przedszkola specjalne niepubliczne</t>
  </si>
  <si>
    <t>NIEPUBLICZNE PRZEDSZKOLE SPECJALNE DLA DZIECI Z AUTYZMEM "SŁOWICZA FEREJNA"</t>
  </si>
  <si>
    <t>Ludowy Klub Sportowy ORLĘTA</t>
  </si>
  <si>
    <t>Stowarzyszenie MONAR</t>
  </si>
  <si>
    <t>Świętokrzyski Klub Abstynentów RAJ</t>
  </si>
  <si>
    <t>Świętokrzyski Parafialny Klub Sportowy RODZINA</t>
  </si>
  <si>
    <t>Fundacja Rampa</t>
  </si>
  <si>
    <t>Stowarzyszenie MOST Możesz Obrać Swój Tor</t>
  </si>
  <si>
    <t>Zrzeszenie Sportu i Rehabilitacji START</t>
  </si>
  <si>
    <t xml:space="preserve">*organizacja zimowego i letniego wypoczynku dla dzici i młodzieży, </t>
  </si>
  <si>
    <t>Stowarzyszenie Chór Kameralny Fermata</t>
  </si>
  <si>
    <t>Ludowy Uczniowski Katolicki Klub Sportowy LUKKS</t>
  </si>
  <si>
    <t>Prywatne Technikum Zawodowe "PRO-FIL" w Kielcach</t>
  </si>
  <si>
    <t>Dotacje celowe dla organizacji pozarządowych /wybór organizacji w trybie ustawy z dnia 24 kwietnia 2003r. o działalności pożytku publicznego i o wolontariacie/:</t>
  </si>
  <si>
    <t xml:space="preserve">Świętokrzyskie Stowarzyszenie Pomocy Dzieciom, Młodzieży, Dorosłym z Cukrzycą i Innymi Schorzeniami </t>
  </si>
  <si>
    <t xml:space="preserve">Kieleckie Stowarzyszenie Chorych na Stwardnienie Rozsiane (SM) </t>
  </si>
  <si>
    <t xml:space="preserve">Towarzystwo Dobroczynności w Kielcach </t>
  </si>
  <si>
    <t>Kwota niewykorzystana w konkursie</t>
  </si>
  <si>
    <t>Dotacje celowe z budżetu na finansowanie lub dofinansowanie zadań zleconych do realizacji stowarzyszeniom z zakresu turystyki /wybór w trybie ustawy z dnia 24 kwietnia 2003r. o działalności pożytku publicznego i o wolontariacie/, w tym:</t>
  </si>
  <si>
    <t>Dotacje celowe z budżetu na finansowanie lub dofinansowanie zadań z zakresu ochrony i opieki nad zabytkami, zleconych do realizacji stowarzyszeniom /wybór w trybie ustawy z dnia 24 kwietnia 2003r. o działalności pożytku publicznego i o wolontariacie/, w tym:</t>
  </si>
  <si>
    <t>II.Zadania z zakresu administracji rządowej zlecone Gminie ustawami</t>
  </si>
  <si>
    <t>Niepubliczne  specjalne ośrodki wychowawcze, w tym:</t>
  </si>
  <si>
    <t>Tabela Nr 17</t>
  </si>
  <si>
    <t>Inne formy wychowania przedszkolnego</t>
  </si>
  <si>
    <t>Punkt przedszkolny "ZILEONY DOMEK"</t>
  </si>
  <si>
    <t>I Prywatne Liceum Ogólnokształcące w Kielcach przy Kolegium Szkół Prywatnych</t>
  </si>
  <si>
    <t>Dotacja celowa dla niepublicznych ośrodków wsparcia /wybór w trybie ustawy z dnia 12 marca 2004r. o pomocy społecznej/, w tym:</t>
  </si>
  <si>
    <t>Fundacja Przystanek "Dziecko" dla Niepublicznej Placówki Rodzinnej Nr 1</t>
  </si>
  <si>
    <t>II.Zadania z zakresu administracji rządowej zlecone Powiatowi ustawami</t>
  </si>
  <si>
    <t xml:space="preserve">Dotacje celowe udzielane z budżetu Miasta dla organizacji pozarządowych na realizację zadań własnych Gminy w zakresie edukacji ekologicznej oraz propagowania działań proekologicznych /wybór w trybie ustawy z dnia 24 kwietnia  2003r. o działalności pożytku publicznego i o wolontariacie/ 
</t>
  </si>
  <si>
    <t>Związek Stowarzyszeń Kieleckiego Banku Żywności - Bank żywności dla podopiecznych Miasta Kielce</t>
  </si>
  <si>
    <t>Świętokrzyskie Towarzystwo Pomocy Osobom Niepłnosprawnym</t>
  </si>
  <si>
    <t>Świętokrzyski Klub „Amazonki” przy Świętokrzyskim Centrum Onkologii w Kielcach</t>
  </si>
  <si>
    <t>Polskie Stwarzyszenie Na Rzecz Osób z Upośledzeniem Umysłowym Koło w Kielcach</t>
  </si>
  <si>
    <t>Dotacje celowe dla niepulicznych ośrodków wsparcia /wybór z trybie ustawy z dnia 12 marca 2004r. o pomocy społecznej/ realizowane w ramach projekt "Działanie szansą na przyszłość"</t>
  </si>
  <si>
    <t>Stowarzyszenie Pomocni w Drodze "Rafael" dla Dziennego Ośrodka Socjoterapii "Rafael"</t>
  </si>
  <si>
    <t>Stowarzyszenie "Siemacha"</t>
  </si>
  <si>
    <t xml:space="preserve">Towarzystwo Przyjaciól Dzieci Świętokrzyski Zarząd Regionalny w Kielcach </t>
  </si>
  <si>
    <t>Caritas Diecezji Kieleckiej dla CIK-Centrum Interwencji Kryzysowej</t>
  </si>
  <si>
    <t>Zespół Szkół Katolickich Diecezji Kieleckiej (Katolicka Szkoła Podstawowa)</t>
  </si>
  <si>
    <t>Zespół Szkół Społecznych Świętokrzyskiego Społecznego Towarzystwa Oświatowego I Społeczna Szkoła Podstawowa im. Mikołaja Reja w Kielcach)</t>
  </si>
  <si>
    <t>Przedszkole "Nasza Babcia"</t>
  </si>
  <si>
    <t>Przedszkole Niepubliczne "Happy Days"</t>
  </si>
  <si>
    <t>Niepubliczny  Punkt Przedszkolny BOBORAJ</t>
  </si>
  <si>
    <t>Przedszkole "Maja" w Kielcach</t>
  </si>
  <si>
    <t>Niepubliczne gimnazja Stowarzyszenia na Rzecz Aktywizacji Zawodowej i Pomocy Socjalnej Młodzieży (Gimnazjum Niepubliczne w Kielcach, Gimnazjum Niepubliczne dla Dorosłych w Kielcach)</t>
  </si>
  <si>
    <t>Zespół Szkół Społecznych Świętokrzyskiego Społecznego Towarzystwa Oświatowego (I Społeczne Gimnazjum im. M.Reja w Kielcach)</t>
  </si>
  <si>
    <t>Świętokrzyski Zespół Regionalny Koalicji na Rzecz Zdrowia Psychicznego</t>
  </si>
  <si>
    <t>Kieleckie Stowarzyszenie Alzhaimerowskie</t>
  </si>
  <si>
    <t>*upowszechnianie zasad udzielania pierwszej pomocy i ratownictwa medycznego,</t>
  </si>
  <si>
    <t>*promocja zdrowia psychicznego</t>
  </si>
  <si>
    <t>*promocja zdrowia w ramach zapobiegania wadom postawy</t>
  </si>
  <si>
    <t>Fundacja RAMPA</t>
  </si>
  <si>
    <t>*Realizowanie programów wspomagających proces terapeutyczny i rehabilitacyjny dla osób uzależnionych od narkotyków,oraz członków ich rodzin</t>
  </si>
  <si>
    <t>*Prowadzenie zajęć profilaktycznych w kieleckich szkołach z zakresu przeciwdziałania narkomanii</t>
  </si>
  <si>
    <t>*Prowadzenie hostelu oraz zajęć terapeutycznych dla osób uzależnionych od narkotyków po ukończonej terapii</t>
  </si>
  <si>
    <t>Fundacja Gospodarcza Św.Brata Alberta</t>
  </si>
  <si>
    <t>Kielecki Międzyszkolny Klub Szachowy VICTORIA</t>
  </si>
  <si>
    <t>Mkielecki Klub Jeździecki MAAG</t>
  </si>
  <si>
    <t>Międzyszkolny Uczniowski Klub Sportowy GEMIK</t>
  </si>
  <si>
    <t>Oratorium Świętokrzyskie Św. Jana Bosko</t>
  </si>
  <si>
    <t>Parafia Rzymskokatolicka Św. Jadwigi Królowej</t>
  </si>
  <si>
    <t>Polski Czerwony Krzyż -Świętokrzyski Zarząd Okręgowy</t>
  </si>
  <si>
    <t>Stowarzyszenie ARKA NADZIEI</t>
  </si>
  <si>
    <t>Stowarzyszenie NADZIEJA RODZINIE</t>
  </si>
  <si>
    <t>Stowarzyszenie Lokalne SALOS CORTILE  - Salezjańskiej Organizacji Sportowej</t>
  </si>
  <si>
    <t>Stowarzyszenie Pomocni w Drodze "RAFAEL"</t>
  </si>
  <si>
    <t>Świętokrzyskie Stowarzyszenie Akademickie</t>
  </si>
  <si>
    <t>Towarzystwo Przykjaciół Dzieci Oddział Regionalny</t>
  </si>
  <si>
    <t>Związek Harcerstwa Polskiego Hufiec Kielce-Miasto</t>
  </si>
  <si>
    <t xml:space="preserve"> *realizowanie programów i warsztatów profilaktycznych w zakresie przeciwdziałania uzależnieniom na terenie Miasta Kielce w klubach sportowych, organizacjach młodzieżowych i ośrodkach wsparcia dziennego dla dzieci i młodzieży</t>
  </si>
  <si>
    <t xml:space="preserve">  *prowadzenie na terenie miasta Kielce: ośrodków interwencji kryzysowej, ogrzewalni, noclegowni oraz schronisk dla osób bezdomnych i ofiar przemocy.</t>
  </si>
  <si>
    <t>*działania skierowane do środowisk abstynenckich,reintegracja zawodowa i społeczna po zakończeniu terapii osób uzależnionychod alkoholu</t>
  </si>
  <si>
    <t>*Realizowanie programów i warsztatów profilaktycznych z zakresu przeciwdziałania uzależnieniom dla uczniów kieleckich szkół</t>
  </si>
  <si>
    <t>Fundacja STUDIO TM</t>
  </si>
  <si>
    <t>Stowarzyszenie Artystyczne ECCE HOMO</t>
  </si>
  <si>
    <t>Liceum Ogólnokształcące dla Dorosłych "Edukator" w Kielcach 
Anna Sowińska</t>
  </si>
  <si>
    <t>Policealna Szkoła Zawodowa "Edukator w Kielcach 
Anna Sowińska</t>
  </si>
  <si>
    <t>Policealna Szkoła Detektywów i Pracowników Ochrony  
„O’CHIKARA” w Kielcach</t>
  </si>
  <si>
    <t>Prywatna Szkoła Policealna dla Dorosłych Centrum Kształcenia 
Ustawicznego "Elita" Sp. z o.o.</t>
  </si>
  <si>
    <t>Technikum Uzupełniające „Uniwerek”w Kielcach
Artur Obara</t>
  </si>
  <si>
    <t>Prywatne Technikum Uzupełniające "Wiedza" w Kielcach w Zespole Prywatnych Szkół  „WIEDZA”
Krzysztof Sobota,Krzysztof Szwajnoch, Przemysław Jaskóła</t>
  </si>
  <si>
    <t>Ośrodek Rehabilitacyjno- Edukacyjno-Terapeutyczno- Wychowawczy dla Dzieci i Młodzieży z Autyzmem
Krajowe Towarzystwo Autyzmu – Oddział w Kielcach</t>
  </si>
  <si>
    <t>Ośrodek Rewalidacyjno -Edukacyjno -Wychowawczy "DIAMENT"
 Tomasz Michalski NAUTATOM</t>
  </si>
  <si>
    <t>Koło Kieleckie Towarzystwo Pomocy im. Św. Brata Alberta</t>
  </si>
  <si>
    <t>Fundacja Pomost</t>
  </si>
  <si>
    <t>Dotacje celowe dla niepublicznych ośrodków wsparcia /wybór w trybie ustawy z dnia 12 marca 2004r. o pomocy społecznej/ - realizowane w ramach projektu "Pilotażowe wdrożenie standardów usług w zakresie bezdomności i przetestowania Modelu Gminnego Standardu Wychodzenia z Bezdomności"</t>
  </si>
  <si>
    <t>Świętokrzyski Klub Abstynentów "Raj"</t>
  </si>
  <si>
    <t>Młodzieżowy Klub Koszykówki MDK</t>
  </si>
  <si>
    <t>Parafia Rzymskokatolicka Przemienienia Pańskiego</t>
  </si>
  <si>
    <t>Fundacja PRO HUMANUM</t>
  </si>
  <si>
    <t>Stowarzyszenie Rodziców i Przyjaciół Wspierających Integrację przy Zespole Szkół Ogólnokształcących Integracyjnych nr 4 w Kielcach "Szansa Dzieciom"</t>
  </si>
  <si>
    <t>Krajowe Towarzystwo Autyzmu Oddział w Kielcach</t>
  </si>
  <si>
    <t>Fundacja "NADZIEJA" Rodzinie</t>
  </si>
  <si>
    <t>Stowarzyszenie Pomocni w Drodze "Rafeal"</t>
  </si>
  <si>
    <t>Kieleckie Stowarzyszenie Chorych na Stwardnienie Rozsiane (SM)</t>
  </si>
  <si>
    <t>Dotacje celowe dla niepublicznych ośrodków wsparcia wsparcia /wybór w trybie ustawy z dnia 12 marca 2004r.          o pomocy społecznej/ - realizowane w ramach projektu "Spółdzielnia socjalna szansą na zmianę i lepsze życie"</t>
  </si>
  <si>
    <t>Spółdzielnia socjalna</t>
  </si>
  <si>
    <t>Środowiskowy Dom Samopomocy dla Osób z Autyzmem prowadzony przez Krajowe Towarzystwo Autyzmu Oddział Kielce</t>
  </si>
  <si>
    <t>Fundacja "MOŻESZ WIĘCEJ"</t>
  </si>
  <si>
    <t xml:space="preserve">Wymienione organizacje realizują następujące zadania z zakresu turystyki:                                                                                         - organizacja zajęć rekreacyjno-krajoznawczych,                                                                                            - remont, modernizacja i korekta kieleckich szlaków turystycznych,                                                                                                            - organizacja wycieczek autokarowych                                                                                                                                - organizacja imprez turystyki kwalifikowanej.                                  - organizacja wycieczek po mieście                                             </t>
  </si>
  <si>
    <t>na początek roku 2013</t>
  </si>
  <si>
    <t>Fundacja na Rzecz Osób Niewidomych i Słabowidzących VEGA</t>
  </si>
  <si>
    <t>Polskie Stowarzyszenie Na Rzecz Osób z Upośledzeniem Umysłowym KOŁO</t>
  </si>
  <si>
    <t>*promocja zdrowia w ramach zapobiegania wadom wzroku u dzieci</t>
  </si>
  <si>
    <t>Fundacja "Możesz Więcej"</t>
  </si>
  <si>
    <t xml:space="preserve">Szkoły zawodowe niepubliczne </t>
  </si>
  <si>
    <t>Stowarzyszenie Twórcze „Zenit”</t>
  </si>
  <si>
    <t>Stowarzyszenie Pomocni w Drodze „RAFAEL”</t>
  </si>
  <si>
    <t>Fundacja Kultury Wici</t>
  </si>
  <si>
    <t>Stowarzyszenie Klub Inteligencji Katolickiej</t>
  </si>
  <si>
    <t>Towarzystwo Wiedzy o Dawnych Kulturach</t>
  </si>
  <si>
    <t>-organizacja imprez, warsztatów i pokazów dla dzieci i młodzieży,</t>
  </si>
  <si>
    <t>Świętokrzyski związek Piłki Ręcznej</t>
  </si>
  <si>
    <t>Uczniowski Międzyszkolny Klub Sportowy "Snajper"</t>
  </si>
  <si>
    <t>Kielecki Klub Sportowy Głuchych "Surdus"</t>
  </si>
  <si>
    <t>AZS Politechnika Świętokrzyska</t>
  </si>
  <si>
    <t xml:space="preserve">Stowarzyszenie Piłki Ręcznej </t>
  </si>
  <si>
    <t>Sportowy Klub KICK- BOXING Kielce</t>
  </si>
  <si>
    <r>
      <t xml:space="preserve">Licea Ogólnokształcące dla Dorosłych przy PROFESJA Centrum Kształcenia Kadr Spółka z o.o.
</t>
    </r>
    <r>
      <rPr>
        <sz val="9"/>
        <rFont val="Times New Roman"/>
        <family val="1"/>
      </rPr>
      <t>( Liceum Ogólnokształcące dla Dorosłych „Profesja”,  Liceum Ogólnokształcące Uzupełniające dla Dorosłych „Profesja”
w Kielcach)</t>
    </r>
  </si>
  <si>
    <r>
      <t xml:space="preserve">Licea Ogólnokształcące dla Dorosłych przy Centrum Nauki 
i Biznesu "Żak" Sp. z o.o. 
</t>
    </r>
    <r>
      <rPr>
        <sz val="9"/>
        <rFont val="Times New Roman"/>
        <family val="1"/>
      </rPr>
      <t>(Liceum Ogólnokształcące dla Dorosłych "Żak", Uzupełniające Liceum Ogólnokształcące dla Dorosłych "Żak")</t>
    </r>
  </si>
  <si>
    <r>
      <t xml:space="preserve">Licea Ogólnokształcące przy Centrum Kształcenia "Torus" 
</t>
    </r>
    <r>
      <rPr>
        <sz val="9"/>
        <rFont val="Times New Roman"/>
        <family val="1"/>
      </rPr>
      <t>(Liceum Ogólnokształcące w Kielcach, Uzupełniające Liceum
Ogólnokształcące w Kielcach)</t>
    </r>
  </si>
  <si>
    <r>
      <t xml:space="preserve">Licea Ogólnokształcące w Zespole Szkół Prywatnych dla Dorosłych „MONOLIT” Agnieszka Zawierucha 
</t>
    </r>
    <r>
      <rPr>
        <sz val="9"/>
        <rFont val="Times New Roman"/>
        <family val="1"/>
      </rPr>
      <t>(Prywatne Liceum Ogólnokształcące dla Dorosłych w Kielcach, Uzupełniające Liceum Ogólnokształcące)</t>
    </r>
  </si>
  <si>
    <r>
      <t xml:space="preserve">Prywatne Licea Ogólnokształcące dla Dorosłych
PRESTIŻ SP. Z O.O. 
</t>
    </r>
    <r>
      <rPr>
        <sz val="9"/>
        <rFont val="Times New Roman"/>
        <family val="1"/>
      </rPr>
      <t>(Prywatne Liceum Ogólnokształcące dla Dorosłych w Kielcach, Prywatne Uzupełniajace Liceum Ogólnokształcące dla Dorosłych)</t>
    </r>
  </si>
  <si>
    <r>
      <t xml:space="preserve">Licea Ogólnokształcące dla Dorosłych Centrum Kształcenia 
Ustawicznego "Elita" Sp. z o.o.
</t>
    </r>
    <r>
      <rPr>
        <sz val="9"/>
        <rFont val="Times New Roman"/>
        <family val="1"/>
      </rPr>
      <t>(Prywatne Liceum Ogólnokształcące dla Dorosłych w Kielcach, Uzupełniajace Liceum Ogólnokształcące dla Dorosłych )</t>
    </r>
  </si>
  <si>
    <r>
      <t xml:space="preserve">Prywatne Licea Ogólnokształcące Świętokrzyskiego Centrum 
Kształcenia Młodzieży i Dorosłych "Uniwerek" Sp. z o.o. 
</t>
    </r>
    <r>
      <rPr>
        <sz val="9"/>
        <rFont val="Times New Roman"/>
        <family val="1"/>
      </rPr>
      <t>(Prywatne Liceum Ogólnokształcące dla Dorosłych w Kielcach,
 Prywatne Liceum Ogólnokształcące  w Kielcach, Prywatne 
Uzupełniające Liceum Ogólnokształcące "UNIWEREK" )</t>
    </r>
  </si>
  <si>
    <r>
      <t xml:space="preserve">Zaoczne Licea Ogólnokształcące "COSINUS" Sp. z o.o.
</t>
    </r>
    <r>
      <rPr>
        <sz val="9"/>
        <rFont val="Times New Roman"/>
        <family val="1"/>
      </rPr>
      <t>(Zaoczne Liceum Ogólnokształcące COSINUS w Kielcach,
Zaoczne Uzupełniające Liceum Ogólnokształcące COSINUS
w Kielcach)</t>
    </r>
  </si>
  <si>
    <r>
      <t xml:space="preserve">Licea Ogólnokształcące dla Dorosłych przy Centrum Oświatowo – Wychowawczym „EDUKACJA”  Sp. z o.o.
</t>
    </r>
    <r>
      <rPr>
        <sz val="9"/>
        <rFont val="Times New Roman"/>
        <family val="1"/>
      </rPr>
      <t>(Zaoczne Liceum Ogólnokształcące dla Dorosłych w Kielcach,  Zaoczne  Uzupełniające Liceum Ogólnokształcące dla Dorosłych 
w Kielcach)</t>
    </r>
  </si>
  <si>
    <r>
      <t>Licea Ogólnokształcące przy Zespole Szkół  dla Młodzieży
i Dorosłych Centrum Kształcenia AWANS 
(</t>
    </r>
    <r>
      <rPr>
        <sz val="9"/>
        <rFont val="Times New Roman"/>
        <family val="1"/>
      </rPr>
      <t>Prywatne Liceum Ogólnokształcące  „AWANS”, Liceum Ogólnokształcące „AWANS” w Kielcach, Prywatne Uzupełniające Liceum Ogólnokształcące dla Dorosłych „AWANS” w Kielcach)</t>
    </r>
  </si>
  <si>
    <r>
      <t xml:space="preserve">Licea Ogólnokształcące przy Zespole Szkół Zakładu Doskonalenia Zawodowego 
</t>
    </r>
    <r>
      <rPr>
        <sz val="9"/>
        <rFont val="Times New Roman"/>
        <family val="1"/>
      </rPr>
      <t>(Niepubliczne Liceum Ogólnokształcące Zakładu Doskonalenia Zawodowego w Kielcach, Niepubliczne Liceum Ogólnokształcące dla Dorosłych Zakładu Doskonalenia Zawodowego w Kielcach, Uzupełniające Liceum Ogólnokształcące dla Dorosłych Zakładu Doskonalenia Zawodowego w Kielcach)</t>
    </r>
  </si>
  <si>
    <r>
      <t xml:space="preserve">Szkoły zawodowe przy Centrum Kształcenia Budowlanych
"ZGODA”
</t>
    </r>
    <r>
      <rPr>
        <sz val="9"/>
        <rFont val="Times New Roman"/>
        <family val="1"/>
      </rPr>
      <t>(Prywatne Uzupełniające Technikum Budowlane dla Dorosłych, Prywatne Uzupełniające Technikum Drzewne dla Dorosłych)</t>
    </r>
  </si>
  <si>
    <r>
      <t>Szkoły zawodowe przy Centrum  Kształcenia Dorosłych „PROMOTOR”</t>
    </r>
    <r>
      <rPr>
        <sz val="9"/>
        <rFont val="Times New Roman"/>
        <family val="1"/>
      </rPr>
      <t xml:space="preserve"> 
(Technikum Zawodowe  „Promotor” w Kielcach,Szkoła Policealna Centrum Kształcenia Dorosłych „Promotor ") </t>
    </r>
  </si>
  <si>
    <r>
      <t>Szkoły zawodowe przy "PROFESJA" Centrum Kształcenia Kadr  
Sp z o.o.</t>
    </r>
    <r>
      <rPr>
        <sz val="9"/>
        <rFont val="Times New Roman"/>
        <family val="1"/>
      </rPr>
      <t xml:space="preserve"> 
(PROFESJA Centrum Kształcenia Kadr Technikum
Uzupełniające dla Dorosłych w Kielcach, Szkoła Policealna                        
Rozwoju Zawodowego „Profesja”)      </t>
    </r>
  </si>
  <si>
    <t>Policealna Szkoła Umiejętności Zawodowych „Żak” w Kielcach</t>
  </si>
  <si>
    <r>
      <t xml:space="preserve">Szkoły zawodowe Centrum Kształcenia "Torus"
</t>
    </r>
    <r>
      <rPr>
        <sz val="9"/>
        <rFont val="Times New Roman"/>
        <family val="1"/>
      </rPr>
      <t>(Policealna Szkoła w Kielcach, Medyczna Szkoła 
Policealna w Kielcach)</t>
    </r>
  </si>
  <si>
    <r>
      <t>Szkoły zawodowe w Zespole Szkół Prywatnych dla Dorosłych „MONOLIT” Agnieszka Zawierucha</t>
    </r>
    <r>
      <rPr>
        <sz val="9"/>
        <rFont val="Times New Roman"/>
        <family val="1"/>
      </rPr>
      <t xml:space="preserve"> 
(Technikum Uzupełniające dla Dorosłych "MONOLIT" w Kielcach, Policealna Szkoła „Monolit” w Kielcach) </t>
    </r>
  </si>
  <si>
    <r>
      <t xml:space="preserve">Szkoły zawodowe TEB Edukacja Sp. z o.o.
</t>
    </r>
    <r>
      <rPr>
        <sz val="9"/>
        <rFont val="Times New Roman"/>
        <family val="1"/>
      </rPr>
      <t>(Policealna Szkoła TEB Edukacja, Studium Medyczne TEB Edukacja w Kielcach)</t>
    </r>
  </si>
  <si>
    <r>
      <t xml:space="preserve">Policealne szkoły zawodowe Akademii Zdrowia 
Izabela Łajs
</t>
    </r>
    <r>
      <rPr>
        <sz val="9"/>
        <rFont val="Times New Roman"/>
        <family val="1"/>
      </rPr>
      <t>(Policealna Szkoła Zawodowa Akademii Zdrowia Nr 1, Policealna Szkoła Zawodowa Akademii Zdrowia Nr 2)</t>
    </r>
  </si>
  <si>
    <r>
      <t xml:space="preserve">Szkoły zawodowe PRESTIŻ SP. Z O.O.
</t>
    </r>
    <r>
      <rPr>
        <sz val="9"/>
        <rFont val="Times New Roman"/>
        <family val="1"/>
      </rPr>
      <t xml:space="preserve">(Policealna Szkoła Zawodowa w Kielcach)   </t>
    </r>
  </si>
  <si>
    <r>
      <t xml:space="preserve">Szkoły zawodowe przy Lokalnym Centrum Edukacji "Omega"
Łoboda-Tamborowska Sp. z o.o.
</t>
    </r>
    <r>
      <rPr>
        <sz val="9"/>
        <rFont val="Times New Roman"/>
        <family val="1"/>
      </rPr>
      <t xml:space="preserve">(Policealne Studium Farmaceutyczne „Omega” w Kielcach, Policealne Studium Kosmetyczne „Omega”w Kielcach)  </t>
    </r>
  </si>
  <si>
    <r>
      <t xml:space="preserve">Szkoły zawodowe Świętokrzyskiego Centrum Kształcenia 
Młodzieży i Dorosłych "Uniwerek" Sp. z o.o.
</t>
    </r>
    <r>
      <rPr>
        <sz val="9"/>
        <rFont val="Times New Roman"/>
        <family val="1"/>
      </rPr>
      <t xml:space="preserve">(Technikum Zawodowe „Uniwerek”w Kielcach, Zasadnicza Szkoła Zawodowa „Uniwerek”w Kielcach) </t>
    </r>
  </si>
  <si>
    <t>Zaoczna Policealna Szkoła COSINUS w Kielcach</t>
  </si>
  <si>
    <r>
      <t xml:space="preserve">Szkoły zawodowe przy Zespole Szkół dla Młodzieży i Dorosłych Centrum Kształcenia AWANS
Aldona Miszczyk
</t>
    </r>
    <r>
      <rPr>
        <sz val="9"/>
        <rFont val="Times New Roman"/>
        <family val="1"/>
      </rPr>
      <t xml:space="preserve">(Prywatna Zasadnicza Szkoła Zawodowa „AWANS” w Kielcach, Prywatne Technikum „AWANS” w Kielcach, Prywatne Technikum                                                           
dla Dorosłych „AWANS” w Kielcach, Prywatne Technikum Uzupełniające dla Dorosłych   „AWANS”w Kielcach, Prywatna Policealna Szkoła  Zawodowa  „AWANS”w Kielcach, Medyczna                                          
Szkoła Policealna „AWANS”)     </t>
    </r>
  </si>
  <si>
    <r>
      <t>Szkoły zawodowe przy Zespole Szkół Zakładu Doskonalenia Zawodowego</t>
    </r>
    <r>
      <rPr>
        <sz val="9"/>
        <rFont val="Times New Roman"/>
        <family val="1"/>
      </rPr>
      <t xml:space="preserve">
(Niepubliczna Zasadnicza Szkoła Zawodowa z Oddziałami 
Integracyjnymi Zakładu Doskonalenia Zawodowego w Kielcach, Niepubliczne Technikum Zawodowe Zakładu Doskonalenia Zawodowego w Kielcach, Technikum Uzupełniające dla Dorosłych Zakładu Doskonalenia Zawodowego w Kielcach, Niepubliczna Szkoła Policealna Zakładu Doskonalenia Zawodowego w Kielcach)</t>
    </r>
  </si>
  <si>
    <t>Prywatna Policealna Szkoła AWANGARDA w Kielcach</t>
  </si>
  <si>
    <t>Arka Nadziei</t>
  </si>
  <si>
    <t>Związek Harcerstwa Polskiego Hufiec Kielce Miasto</t>
  </si>
  <si>
    <t xml:space="preserve">Organizacje wymienione w pkt 12 realizowały następujące zadania z zakresu ochrony i promocji zdrowia:                                                                                                                                                                                      </t>
  </si>
  <si>
    <t xml:space="preserve">Organizacje wymienione w pkt 13 realizowały następujące zadania z zakresu profilaktyki i przeciwdziałania patologiom społecznym:                                                                                                                  </t>
  </si>
  <si>
    <t xml:space="preserve">Organizacje wymienione w pkt.14 realizowały następujące zadania z zakresu profilaktyki i przeciwdziałania patologiom społecznym:  </t>
  </si>
  <si>
    <t xml:space="preserve">Organizacje wymienione w pkt 25 realizowały zadania z zakresu upowszechniania kultury fizycznej i sportu w tym m.in.:                                                                                - prowadzenie szkolenia sportowego dla dzieci i młodzieży uzdolnionej sportowo oraz sportowców niepełnosprawnych w ramach oraz poza współzawodnictwem sportowym,                                                    -organizacja i udział sportowców  w lokalnym, makroregionalnym, krajowym i międzynarodowym współzawodnictwie sportowym,                                                        - zakup sprzętu sportowego,                                                        - wynajem specjalistycznych obiektów sportowych do prowadzenia zajęć treningowych i rozgrywania zawodów,          
</t>
  </si>
  <si>
    <t>po zmianach na 31.12.2013r.</t>
  </si>
  <si>
    <t>Akademicka Szkoła Podstawowa</t>
  </si>
  <si>
    <t>Przedszole Niepubliczne "Promyczki Nadziei"</t>
  </si>
  <si>
    <t>Szkoły zawodowe Centrum Nauki i Biznesu „Żak” Sp. z o.o.  
(Policealna Szkoła Umiejętności Zawodowych „Żak” w Kielcach, Policealna Szkoła Centrum Nauki i Biznesu „Żak” 
w Kielcach)</t>
  </si>
  <si>
    <t>Policealna Szkoła w Kielcach Centrum Kształcenia "Torus" 
do dnia 31.08.2013r, a od dnia 01.09.2013r Policealna Szkoła 
w KielcachCentrum Kształcenia "Torus"-Ewa Piechowska</t>
  </si>
  <si>
    <t>Policealna Szkoła Zawodowa Akademii Zdrowia Nr 1</t>
  </si>
  <si>
    <t>Oddział Świętokrzyski Stowarzyszenia Męźczyzn z Chorobami Prostaty GLADIATOR</t>
  </si>
  <si>
    <t>Miejski Uczniowski Klub Pływacki KORONA - SWIM</t>
  </si>
  <si>
    <t>Parafia Ryzmskokatolicka Św. Wojciecha</t>
  </si>
  <si>
    <t>Stowarzyszenie Nadzieja Rodzinie</t>
  </si>
  <si>
    <t>Pomoc materialna dla uczniów na dofinansowanie zakupu 
podręczników dla uczniów szkół publicznych i niepublicznych 
prowadzonych przez podmioty inne niż jednostka samorządu 
terytorialnego
w tym:</t>
  </si>
  <si>
    <t>Zespół Szkół Katolickich Diecezji Kieleckiej 
(Katolicka Szkoła Podstawowa)</t>
  </si>
  <si>
    <t>Zespół Szkół Katolickich Diecezji Kieleckiej ( Katolickie Liceum Ogólnokształcące im. św. Stanisława Kostki )</t>
  </si>
  <si>
    <r>
      <t xml:space="preserve">Zespół Szkół Sióstr Nazaretanek im. Św. Jadwigi Królowej </t>
    </r>
    <r>
      <rPr>
        <sz val="9"/>
        <rFont val="Times New Roman"/>
        <family val="1"/>
      </rPr>
      <t>(Gimnazjum  im. Św. Jadwigi Królowej)</t>
    </r>
  </si>
  <si>
    <t xml:space="preserve">Liceum Ogólnokształcące  im. św. Jadwigi Królowej w Zespole Szkół Sióstr Nazaretanek im. Św. Jadwigi Królowej </t>
  </si>
  <si>
    <r>
      <t xml:space="preserve">Zespół Szkół Społecznych Świętokrzyskiego Społecznego Towarzystwa Oświatowego 
</t>
    </r>
    <r>
      <rPr>
        <sz val="9"/>
        <rFont val="Times New Roman"/>
        <family val="1"/>
      </rPr>
      <t>(I Społeczna Szkoła Podstawowa im. Mikołaja Reja w Kielcach)</t>
    </r>
  </si>
  <si>
    <t xml:space="preserve">Prywatne Liceum Ogólnokształcące w Kielcach Świętokrzyskiego Centrum Kształcenia Młodzieży i Dorosłych "Uniwerek" Sp. z o.o. </t>
  </si>
  <si>
    <t>Zasadnicza Szkoła Zawodowa "UNIWEREK" w Kielcach
Świętokrzyskiego Centrum Kształcenia Młodzieży i Dorosłych "Uniwerek" Sp. z o.o.</t>
  </si>
  <si>
    <t>Liceum Ogólnokształcące TEB Edukacja dla Dorosłych w Kielcach</t>
  </si>
  <si>
    <t>Dotacje celowe z budżetu na finansowanie lub dofinansowanie zadań zleconych do realizacji stowarzyszeniom z zakresu upowszechniania kultury fizycznej i sportu /wybór w trybie ustawy z dnia 24 kwietnia 2003r. o działalności pożytku publicznego i o wolontariacie/ w tym:</t>
  </si>
  <si>
    <t>Ludowy Uczniowski Katolicki Klub Sportowy "LUKKS"</t>
  </si>
  <si>
    <t>Parafialny Klub Sportowy "Polonia-Białogon"</t>
  </si>
  <si>
    <t>Młodzieżowy Klub Koszykówki MDK Kielce</t>
  </si>
  <si>
    <t xml:space="preserve">Organizacje wymienione w pkt 7.1 do 7.5 realizowały zadania z zakresu upowszechniania kultury fizycznej i sportu pn. organizacja i udział dzieci i młodzieży w zawodach sportowych rangi mistrzowskiej, zgodnie z kalendarzem zawodów związków sportowych.      
</t>
  </si>
  <si>
    <t>Dotacje celowe dla niepublicznych placówek opiekuńczo-wychowawczych  z przeznaczeniem na realizację zadań w zakresie opieki nad dzieckiem /wybór placówek  w trybie ustawy z dnia 12 marca 2004r. o pomocy społecznej/</t>
  </si>
  <si>
    <t>Dotacje celowe dla jednostek niezaliczanych do sektora finansów publicznych - realizowane w ramach projektu PFRON pn. "Postaw na pracę" w ramach "Programu wyrównywania różnic między regionami II" - obszar G - wyposażenie miejsc pracy dla osoby niepeł.</t>
  </si>
  <si>
    <t>Jacek Skrobot</t>
  </si>
  <si>
    <t>J&amp;K Sp.z o.o.</t>
  </si>
  <si>
    <t>"BoALa" Bożena Ślusarczyk</t>
  </si>
  <si>
    <t>Usługi Gastronomiczno - Hotelarskie "EDEKA" Sławomir Pomiankowski</t>
  </si>
  <si>
    <t>" SKAREM" Sp. z o.o.</t>
  </si>
  <si>
    <t>P.U.-H. "CEDROX"</t>
  </si>
  <si>
    <t>Organizacje wymienione w pkt 24 realizowały następujące zadania z zakresu kultury i ochrony dziedzictwa narodowego:</t>
  </si>
  <si>
    <r>
      <t xml:space="preserve">Szkoły zawodowe przy Zespole Szkół dla Młodzieży i Dorosłych Centrum Kształcenia AWANS
Aldona Miszczyk
</t>
    </r>
    <r>
      <rPr>
        <sz val="9"/>
        <rFont val="Times New Roman"/>
        <family val="1"/>
      </rPr>
      <t xml:space="preserve">     </t>
    </r>
  </si>
  <si>
    <t xml:space="preserve">  -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</si>
</sst>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#,##0.0"/>
    <numFmt numFmtId="171" formatCode="#,##0_ ;\-#,##0\ "/>
    <numFmt numFmtId="172" formatCode="#,##0.000"/>
    <numFmt numFmtId="173" formatCode="#,##0.0000"/>
    <numFmt numFmtId="174" formatCode="#,##0.00_ ;\-#,##0.00\ "/>
    <numFmt numFmtId="175" formatCode="_-* #,##0\ _z_ł_-;\-* #,##0\ _z_ł_-;_-* &quot;- &quot;_z_ł_-;_-@_-"/>
    <numFmt numFmtId="176" formatCode="_-* #,##0.00\ _z_ł_-;\-* #,##0.00\ _z_ł_-;_-* \-??\ _z_ł_-;_-@_-"/>
    <numFmt numFmtId="177" formatCode="_-* #,##0.0\ _z_ł_-;\-* #,##0.0\ _z_ł_-;_-* &quot;-&quot;\ _z_ł_-;_-@_-"/>
    <numFmt numFmtId="178" formatCode="_-* #,##0.00\ _z_ł_-;\-* #,##0.00\ _z_ł_-;_-* &quot;-&quot;\ _z_ł_-;_-@_-"/>
    <numFmt numFmtId="179" formatCode="_-* #,##0.0\ _z_ł_-;\-* #,##0.0\ _z_ł_-;_-* &quot;-&quot;?\ _z_ł_-;_-@_-"/>
    <numFmt numFmtId="180" formatCode="#,##0.00;[Red]#,##0.00"/>
  </numFmts>
  <fonts count="75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sz val="9"/>
      <color indexed="60"/>
      <name val="Arial"/>
      <family val="2"/>
    </font>
    <font>
      <sz val="12"/>
      <color indexed="60"/>
      <name val="Arial"/>
      <family val="2"/>
    </font>
    <font>
      <b/>
      <i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36"/>
      <name val="Times New Roman"/>
      <family val="1"/>
    </font>
    <font>
      <b/>
      <sz val="9"/>
      <color indexed="36"/>
      <name val="Times New Roman"/>
      <family val="1"/>
    </font>
    <font>
      <sz val="9"/>
      <color indexed="36"/>
      <name val="Arial"/>
      <family val="2"/>
    </font>
    <font>
      <sz val="10"/>
      <color indexed="36"/>
      <name val="Arial"/>
      <family val="2"/>
    </font>
    <font>
      <sz val="12"/>
      <color indexed="36"/>
      <name val="Arial"/>
      <family val="2"/>
    </font>
    <font>
      <b/>
      <sz val="9"/>
      <color indexed="36"/>
      <name val="Arial"/>
      <family val="2"/>
    </font>
    <font>
      <b/>
      <sz val="10"/>
      <color indexed="36"/>
      <name val="Arial"/>
      <family val="2"/>
    </font>
    <font>
      <b/>
      <sz val="12"/>
      <color indexed="36"/>
      <name val="Arial"/>
      <family val="2"/>
    </font>
    <font>
      <u val="single"/>
      <sz val="9"/>
      <color indexed="36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7030A0"/>
      <name val="Times New Roman"/>
      <family val="1"/>
    </font>
    <font>
      <b/>
      <sz val="9"/>
      <color rgb="FF7030A0"/>
      <name val="Times New Roman"/>
      <family val="1"/>
    </font>
    <font>
      <sz val="9"/>
      <color rgb="FF7030A0"/>
      <name val="Arial"/>
      <family val="2"/>
    </font>
    <font>
      <sz val="10"/>
      <color rgb="FF7030A0"/>
      <name val="Arial"/>
      <family val="2"/>
    </font>
    <font>
      <sz val="12"/>
      <color rgb="FF7030A0"/>
      <name val="Arial"/>
      <family val="2"/>
    </font>
    <font>
      <b/>
      <sz val="9"/>
      <color rgb="FF7030A0"/>
      <name val="Arial"/>
      <family val="2"/>
    </font>
    <font>
      <b/>
      <sz val="10"/>
      <color rgb="FF7030A0"/>
      <name val="Arial"/>
      <family val="2"/>
    </font>
    <font>
      <b/>
      <sz val="12"/>
      <color rgb="FF7030A0"/>
      <name val="Arial"/>
      <family val="2"/>
    </font>
    <font>
      <u val="single"/>
      <sz val="9"/>
      <color rgb="FF7030A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3" fontId="62" fillId="0" borderId="0" xfId="0" applyNumberFormat="1" applyFont="1" applyFill="1" applyBorder="1" applyAlignment="1">
      <alignment vertical="center"/>
    </xf>
    <xf numFmtId="4" fontId="62" fillId="0" borderId="0" xfId="0" applyNumberFormat="1" applyFont="1" applyFill="1" applyBorder="1" applyAlignment="1">
      <alignment vertical="center"/>
    </xf>
    <xf numFmtId="3" fontId="64" fillId="0" borderId="0" xfId="0" applyNumberFormat="1" applyFont="1" applyFill="1" applyBorder="1" applyAlignment="1">
      <alignment vertical="center"/>
    </xf>
    <xf numFmtId="4" fontId="64" fillId="0" borderId="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3" fontId="62" fillId="0" borderId="0" xfId="0" applyNumberFormat="1" applyFont="1" applyFill="1" applyAlignment="1">
      <alignment vertical="center"/>
    </xf>
    <xf numFmtId="0" fontId="65" fillId="0" borderId="0" xfId="0" applyFont="1" applyFill="1" applyAlignment="1">
      <alignment vertical="center"/>
    </xf>
    <xf numFmtId="3" fontId="65" fillId="0" borderId="0" xfId="0" applyNumberFormat="1" applyFont="1" applyFill="1" applyAlignment="1">
      <alignment vertical="center"/>
    </xf>
    <xf numFmtId="0" fontId="66" fillId="0" borderId="0" xfId="0" applyFont="1" applyFill="1" applyAlignment="1">
      <alignment vertical="center"/>
    </xf>
    <xf numFmtId="4" fontId="60" fillId="0" borderId="10" xfId="0" applyNumberFormat="1" applyFont="1" applyFill="1" applyBorder="1" applyAlignment="1">
      <alignment horizontal="right" vertical="center" wrapText="1"/>
    </xf>
    <xf numFmtId="169" fontId="60" fillId="0" borderId="10" xfId="52" applyNumberFormat="1" applyFont="1" applyFill="1" applyBorder="1" applyAlignment="1">
      <alignment horizontal="right" vertical="center" wrapText="1"/>
    </xf>
    <xf numFmtId="3" fontId="64" fillId="0" borderId="0" xfId="0" applyNumberFormat="1" applyFont="1" applyFill="1" applyAlignment="1">
      <alignment vertical="center"/>
    </xf>
    <xf numFmtId="4" fontId="62" fillId="0" borderId="0" xfId="0" applyNumberFormat="1" applyFont="1" applyFill="1" applyAlignment="1">
      <alignment vertical="center"/>
    </xf>
    <xf numFmtId="41" fontId="60" fillId="0" borderId="10" xfId="0" applyNumberFormat="1" applyFont="1" applyFill="1" applyBorder="1" applyAlignment="1">
      <alignment horizontal="right" vertical="center" wrapText="1"/>
    </xf>
    <xf numFmtId="43" fontId="60" fillId="0" borderId="10" xfId="0" applyNumberFormat="1" applyFont="1" applyFill="1" applyBorder="1" applyAlignment="1">
      <alignment horizontal="right" vertical="center" wrapText="1"/>
    </xf>
    <xf numFmtId="4" fontId="65" fillId="0" borderId="0" xfId="0" applyNumberFormat="1" applyFont="1" applyFill="1" applyAlignment="1">
      <alignment vertical="center"/>
    </xf>
    <xf numFmtId="0" fontId="67" fillId="0" borderId="0" xfId="0" applyFont="1" applyFill="1" applyAlignment="1">
      <alignment vertical="center"/>
    </xf>
    <xf numFmtId="4" fontId="65" fillId="0" borderId="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right" vertical="top" wrapText="1"/>
    </xf>
    <xf numFmtId="4" fontId="60" fillId="0" borderId="0" xfId="0" applyNumberFormat="1" applyFont="1" applyFill="1" applyBorder="1" applyAlignment="1">
      <alignment horizontal="right" vertical="top" wrapText="1"/>
    </xf>
    <xf numFmtId="169" fontId="60" fillId="0" borderId="0" xfId="52" applyNumberFormat="1" applyFont="1" applyFill="1" applyBorder="1" applyAlignment="1">
      <alignment horizontal="right" wrapText="1"/>
    </xf>
    <xf numFmtId="170" fontId="60" fillId="0" borderId="0" xfId="52" applyNumberFormat="1" applyFont="1" applyFill="1" applyBorder="1" applyAlignment="1">
      <alignment horizontal="right" vertical="top" wrapText="1"/>
    </xf>
    <xf numFmtId="4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0" fillId="0" borderId="0" xfId="0" applyFont="1" applyFill="1" applyBorder="1" applyAlignment="1">
      <alignment wrapText="1"/>
    </xf>
    <xf numFmtId="3" fontId="60" fillId="0" borderId="0" xfId="0" applyNumberFormat="1" applyFont="1" applyFill="1" applyBorder="1" applyAlignment="1">
      <alignment horizontal="right" wrapText="1"/>
    </xf>
    <xf numFmtId="4" fontId="60" fillId="0" borderId="0" xfId="0" applyNumberFormat="1" applyFont="1" applyFill="1" applyBorder="1" applyAlignment="1">
      <alignment horizontal="right" wrapText="1"/>
    </xf>
    <xf numFmtId="170" fontId="60" fillId="0" borderId="0" xfId="52" applyNumberFormat="1" applyFont="1" applyFill="1" applyBorder="1" applyAlignment="1">
      <alignment horizontal="right" wrapText="1"/>
    </xf>
    <xf numFmtId="169" fontId="60" fillId="0" borderId="0" xfId="0" applyNumberFormat="1" applyFont="1" applyFill="1" applyBorder="1" applyAlignment="1">
      <alignment/>
    </xf>
    <xf numFmtId="0" fontId="61" fillId="0" borderId="11" xfId="0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right" vertical="center" wrapText="1"/>
    </xf>
    <xf numFmtId="49" fontId="68" fillId="0" borderId="10" xfId="0" applyNumberFormat="1" applyFont="1" applyFill="1" applyBorder="1" applyAlignment="1">
      <alignment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9" fontId="2" fillId="0" borderId="12" xfId="52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9" fontId="3" fillId="0" borderId="10" xfId="52" applyNumberFormat="1" applyFont="1" applyFill="1" applyBorder="1" applyAlignment="1">
      <alignment horizontal="right" vertical="center" wrapText="1"/>
    </xf>
    <xf numFmtId="169" fontId="3" fillId="0" borderId="15" xfId="52" applyNumberFormat="1" applyFont="1" applyFill="1" applyBorder="1" applyAlignment="1">
      <alignment horizontal="right" vertical="center" wrapText="1"/>
    </xf>
    <xf numFmtId="41" fontId="2" fillId="0" borderId="12" xfId="0" applyNumberFormat="1" applyFont="1" applyFill="1" applyBorder="1" applyAlignment="1">
      <alignment horizontal="right" vertical="center" wrapText="1"/>
    </xf>
    <xf numFmtId="43" fontId="2" fillId="0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vertical="center" wrapText="1"/>
    </xf>
    <xf numFmtId="41" fontId="3" fillId="0" borderId="12" xfId="0" applyNumberFormat="1" applyFont="1" applyFill="1" applyBorder="1" applyAlignment="1">
      <alignment horizontal="right" vertical="center" wrapText="1"/>
    </xf>
    <xf numFmtId="43" fontId="3" fillId="0" borderId="12" xfId="0" applyNumberFormat="1" applyFont="1" applyFill="1" applyBorder="1" applyAlignment="1">
      <alignment horizontal="right" vertical="center" wrapText="1"/>
    </xf>
    <xf numFmtId="169" fontId="3" fillId="0" borderId="12" xfId="52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vertical="center" wrapText="1"/>
    </xf>
    <xf numFmtId="41" fontId="2" fillId="0" borderId="16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1" fontId="3" fillId="0" borderId="10" xfId="0" applyNumberFormat="1" applyFont="1" applyFill="1" applyBorder="1" applyAlignment="1">
      <alignment horizontal="right" vertical="center" wrapText="1"/>
    </xf>
    <xf numFmtId="43" fontId="3" fillId="0" borderId="10" xfId="0" applyNumberFormat="1" applyFont="1" applyFill="1" applyBorder="1" applyAlignment="1">
      <alignment horizontal="right" vertical="center" wrapText="1"/>
    </xf>
    <xf numFmtId="41" fontId="3" fillId="0" borderId="15" xfId="0" applyNumberFormat="1" applyFont="1" applyFill="1" applyBorder="1" applyAlignment="1">
      <alignment horizontal="right" vertical="center" wrapText="1"/>
    </xf>
    <xf numFmtId="43" fontId="3" fillId="0" borderId="15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3" fontId="3" fillId="0" borderId="17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 wrapText="1"/>
    </xf>
    <xf numFmtId="41" fontId="3" fillId="0" borderId="17" xfId="0" applyNumberFormat="1" applyFont="1" applyFill="1" applyBorder="1" applyAlignment="1">
      <alignment horizontal="right" vertical="center" wrapText="1"/>
    </xf>
    <xf numFmtId="41" fontId="3" fillId="0" borderId="16" xfId="0" applyNumberFormat="1" applyFont="1" applyFill="1" applyBorder="1" applyAlignment="1">
      <alignment horizontal="right" vertical="center" wrapText="1"/>
    </xf>
    <xf numFmtId="43" fontId="3" fillId="0" borderId="11" xfId="0" applyNumberFormat="1" applyFont="1" applyFill="1" applyBorder="1" applyAlignment="1">
      <alignment horizontal="right" vertical="center" wrapText="1"/>
    </xf>
    <xf numFmtId="175" fontId="3" fillId="0" borderId="18" xfId="0" applyNumberFormat="1" applyFont="1" applyFill="1" applyBorder="1" applyAlignment="1">
      <alignment horizontal="right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69" fontId="3" fillId="0" borderId="18" xfId="52" applyNumberFormat="1" applyFont="1" applyFill="1" applyBorder="1" applyAlignment="1" applyProtection="1">
      <alignment horizontal="right" vertical="center" wrapText="1"/>
      <protection/>
    </xf>
    <xf numFmtId="3" fontId="3" fillId="0" borderId="18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169" fontId="3" fillId="33" borderId="16" xfId="52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>
      <alignment vertical="center" wrapText="1"/>
    </xf>
    <xf numFmtId="175" fontId="3" fillId="0" borderId="21" xfId="0" applyNumberFormat="1" applyFont="1" applyFill="1" applyBorder="1" applyAlignment="1">
      <alignment horizontal="right" vertical="center" wrapText="1"/>
    </xf>
    <xf numFmtId="176" fontId="3" fillId="0" borderId="21" xfId="0" applyNumberFormat="1" applyFont="1" applyFill="1" applyBorder="1" applyAlignment="1">
      <alignment horizontal="right" vertical="center" wrapText="1"/>
    </xf>
    <xf numFmtId="169" fontId="3" fillId="0" borderId="21" xfId="52" applyNumberFormat="1" applyFont="1" applyFill="1" applyBorder="1" applyAlignment="1" applyProtection="1">
      <alignment horizontal="right" vertical="center" wrapText="1"/>
      <protection/>
    </xf>
    <xf numFmtId="3" fontId="3" fillId="0" borderId="21" xfId="0" applyNumberFormat="1" applyFont="1" applyFill="1" applyBorder="1" applyAlignment="1">
      <alignment vertical="center" wrapText="1"/>
    </xf>
    <xf numFmtId="43" fontId="3" fillId="0" borderId="21" xfId="0" applyNumberFormat="1" applyFont="1" applyFill="1" applyBorder="1" applyAlignment="1">
      <alignment horizontal="right" vertical="center" wrapText="1"/>
    </xf>
    <xf numFmtId="0" fontId="61" fillId="0" borderId="13" xfId="0" applyFont="1" applyFill="1" applyBorder="1" applyAlignment="1">
      <alignment horizontal="center" vertical="center" wrapText="1"/>
    </xf>
    <xf numFmtId="169" fontId="61" fillId="0" borderId="12" xfId="52" applyNumberFormat="1" applyFont="1" applyFill="1" applyBorder="1" applyAlignment="1">
      <alignment horizontal="right" vertical="center" wrapText="1"/>
    </xf>
    <xf numFmtId="0" fontId="61" fillId="0" borderId="12" xfId="0" applyFont="1" applyFill="1" applyBorder="1" applyAlignment="1">
      <alignment horizontal="center" vertical="center" wrapText="1"/>
    </xf>
    <xf numFmtId="3" fontId="61" fillId="0" borderId="12" xfId="0" applyNumberFormat="1" applyFont="1" applyFill="1" applyBorder="1" applyAlignment="1">
      <alignment horizontal="right" vertical="center" wrapText="1"/>
    </xf>
    <xf numFmtId="4" fontId="61" fillId="0" borderId="12" xfId="0" applyNumberFormat="1" applyFont="1" applyFill="1" applyBorder="1" applyAlignment="1">
      <alignment horizontal="right" vertical="center" wrapText="1"/>
    </xf>
    <xf numFmtId="41" fontId="61" fillId="0" borderId="12" xfId="0" applyNumberFormat="1" applyFont="1" applyFill="1" applyBorder="1" applyAlignment="1">
      <alignment horizontal="right" vertical="center" wrapText="1"/>
    </xf>
    <xf numFmtId="43" fontId="61" fillId="0" borderId="12" xfId="0" applyNumberFormat="1" applyFont="1" applyFill="1" applyBorder="1" applyAlignment="1">
      <alignment horizontal="right" vertical="center" wrapText="1"/>
    </xf>
    <xf numFmtId="3" fontId="61" fillId="0" borderId="12" xfId="0" applyNumberFormat="1" applyFont="1" applyFill="1" applyBorder="1" applyAlignment="1">
      <alignment horizontal="left" vertical="center" wrapText="1"/>
    </xf>
    <xf numFmtId="175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69" fontId="3" fillId="0" borderId="12" xfId="52" applyNumberFormat="1" applyFont="1" applyFill="1" applyBorder="1" applyAlignment="1" applyProtection="1">
      <alignment horizontal="right" vertical="center" wrapText="1"/>
      <protection/>
    </xf>
    <xf numFmtId="3" fontId="3" fillId="33" borderId="12" xfId="0" applyNumberFormat="1" applyFont="1" applyFill="1" applyBorder="1" applyAlignment="1">
      <alignment vertical="center" wrapText="1"/>
    </xf>
    <xf numFmtId="43" fontId="3" fillId="33" borderId="12" xfId="0" applyNumberFormat="1" applyFont="1" applyFill="1" applyBorder="1" applyAlignment="1">
      <alignment horizontal="right" vertical="center" wrapText="1"/>
    </xf>
    <xf numFmtId="175" fontId="3" fillId="33" borderId="16" xfId="0" applyNumberFormat="1" applyFont="1" applyFill="1" applyBorder="1" applyAlignment="1">
      <alignment horizontal="right" vertical="center" wrapText="1"/>
    </xf>
    <xf numFmtId="176" fontId="3" fillId="33" borderId="16" xfId="0" applyNumberFormat="1" applyFont="1" applyFill="1" applyBorder="1" applyAlignment="1">
      <alignment horizontal="right" vertical="center" wrapText="1"/>
    </xf>
    <xf numFmtId="3" fontId="3" fillId="33" borderId="16" xfId="0" applyNumberFormat="1" applyFont="1" applyFill="1" applyBorder="1" applyAlignment="1">
      <alignment vertical="center" wrapText="1"/>
    </xf>
    <xf numFmtId="43" fontId="3" fillId="33" borderId="16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170" fontId="2" fillId="0" borderId="12" xfId="52" applyNumberFormat="1" applyFont="1" applyFill="1" applyBorder="1" applyAlignment="1" applyProtection="1">
      <alignment horizontal="right" vertical="center" wrapText="1"/>
      <protection/>
    </xf>
    <xf numFmtId="0" fontId="5" fillId="33" borderId="12" xfId="0" applyFont="1" applyFill="1" applyBorder="1" applyAlignment="1">
      <alignment horizontal="left" vertical="center" wrapText="1"/>
    </xf>
    <xf numFmtId="175" fontId="3" fillId="33" borderId="12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center" wrapText="1"/>
    </xf>
    <xf numFmtId="169" fontId="3" fillId="33" borderId="12" xfId="52" applyNumberFormat="1" applyFont="1" applyFill="1" applyBorder="1" applyAlignment="1" applyProtection="1">
      <alignment horizontal="right" vertical="center" wrapText="1"/>
      <protection/>
    </xf>
    <xf numFmtId="170" fontId="3" fillId="33" borderId="12" xfId="52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vertical="center" wrapText="1"/>
    </xf>
    <xf numFmtId="41" fontId="2" fillId="0" borderId="15" xfId="0" applyNumberFormat="1" applyFont="1" applyFill="1" applyBorder="1" applyAlignment="1">
      <alignment horizontal="right" vertical="center" wrapText="1"/>
    </xf>
    <xf numFmtId="43" fontId="2" fillId="0" borderId="15" xfId="0" applyNumberFormat="1" applyFont="1" applyFill="1" applyBorder="1" applyAlignment="1">
      <alignment horizontal="right" vertical="center" wrapText="1"/>
    </xf>
    <xf numFmtId="169" fontId="2" fillId="0" borderId="15" xfId="52" applyNumberFormat="1" applyFont="1" applyFill="1" applyBorder="1" applyAlignment="1">
      <alignment horizontal="right" vertical="center" wrapText="1"/>
    </xf>
    <xf numFmtId="169" fontId="2" fillId="0" borderId="10" xfId="52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right" vertical="center" wrapText="1"/>
    </xf>
    <xf numFmtId="41" fontId="2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3" fontId="2" fillId="0" borderId="27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178" fontId="2" fillId="0" borderId="12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41" fontId="2" fillId="33" borderId="12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3" fontId="2" fillId="0" borderId="12" xfId="42" applyNumberFormat="1" applyFont="1" applyFill="1" applyBorder="1" applyAlignment="1">
      <alignment horizontal="right" vertical="center" wrapText="1"/>
    </xf>
    <xf numFmtId="4" fontId="2" fillId="0" borderId="12" xfId="42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" fontId="3" fillId="0" borderId="10" xfId="42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" fontId="3" fillId="0" borderId="10" xfId="42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3" fontId="69" fillId="0" borderId="12" xfId="0" applyNumberFormat="1" applyFont="1" applyFill="1" applyBorder="1" applyAlignment="1">
      <alignment horizontal="right" vertical="center" wrapText="1"/>
    </xf>
    <xf numFmtId="4" fontId="69" fillId="0" borderId="12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3" fontId="69" fillId="0" borderId="10" xfId="0" applyNumberFormat="1" applyFont="1" applyFill="1" applyBorder="1" applyAlignment="1">
      <alignment horizontal="right" vertical="center" wrapText="1"/>
    </xf>
    <xf numFmtId="4" fontId="69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3" fontId="70" fillId="0" borderId="10" xfId="0" applyNumberFormat="1" applyFont="1" applyFill="1" applyBorder="1" applyAlignment="1">
      <alignment horizontal="right" vertical="center" wrapText="1"/>
    </xf>
    <xf numFmtId="4" fontId="70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horizontal="right" vertical="center" wrapText="1"/>
    </xf>
    <xf numFmtId="0" fontId="2" fillId="6" borderId="29" xfId="0" applyFont="1" applyFill="1" applyBorder="1" applyAlignment="1">
      <alignment horizontal="center" vertical="center" wrapText="1"/>
    </xf>
    <xf numFmtId="3" fontId="2" fillId="6" borderId="16" xfId="0" applyNumberFormat="1" applyFont="1" applyFill="1" applyBorder="1" applyAlignment="1">
      <alignment horizontal="center" vertical="center" wrapText="1"/>
    </xf>
    <xf numFmtId="49" fontId="4" fillId="6" borderId="16" xfId="0" applyNumberFormat="1" applyFont="1" applyFill="1" applyBorder="1" applyAlignment="1">
      <alignment vertical="center" wrapText="1"/>
    </xf>
    <xf numFmtId="41" fontId="3" fillId="6" borderId="16" xfId="0" applyNumberFormat="1" applyFont="1" applyFill="1" applyBorder="1" applyAlignment="1">
      <alignment horizontal="right" vertical="center" wrapText="1"/>
    </xf>
    <xf numFmtId="43" fontId="3" fillId="6" borderId="16" xfId="0" applyNumberFormat="1" applyFont="1" applyFill="1" applyBorder="1" applyAlignment="1">
      <alignment horizontal="right" vertical="center" wrapText="1"/>
    </xf>
    <xf numFmtId="169" fontId="3" fillId="6" borderId="16" xfId="52" applyNumberFormat="1" applyFont="1" applyFill="1" applyBorder="1" applyAlignment="1">
      <alignment horizontal="right" vertical="center" wrapText="1"/>
    </xf>
    <xf numFmtId="3" fontId="3" fillId="6" borderId="16" xfId="0" applyNumberFormat="1" applyFont="1" applyFill="1" applyBorder="1" applyAlignment="1">
      <alignment horizontal="right" vertical="center" wrapText="1"/>
    </xf>
    <xf numFmtId="4" fontId="3" fillId="6" borderId="16" xfId="0" applyNumberFormat="1" applyFont="1" applyFill="1" applyBorder="1" applyAlignment="1">
      <alignment horizontal="right" vertical="center" wrapText="1"/>
    </xf>
    <xf numFmtId="170" fontId="3" fillId="6" borderId="16" xfId="52" applyNumberFormat="1" applyFont="1" applyFill="1" applyBorder="1" applyAlignment="1">
      <alignment horizontal="right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3" fontId="2" fillId="6" borderId="10" xfId="0" applyNumberFormat="1" applyFont="1" applyFill="1" applyBorder="1" applyAlignment="1">
      <alignment horizontal="right" vertical="center" wrapText="1"/>
    </xf>
    <xf numFmtId="4" fontId="2" fillId="6" borderId="10" xfId="0" applyNumberFormat="1" applyFont="1" applyFill="1" applyBorder="1" applyAlignment="1">
      <alignment horizontal="right" vertical="center" wrapText="1"/>
    </xf>
    <xf numFmtId="169" fontId="2" fillId="6" borderId="10" xfId="52" applyNumberFormat="1" applyFont="1" applyFill="1" applyBorder="1" applyAlignment="1">
      <alignment horizontal="right" vertical="center" wrapText="1"/>
    </xf>
    <xf numFmtId="170" fontId="2" fillId="6" borderId="10" xfId="52" applyNumberFormat="1" applyFont="1" applyFill="1" applyBorder="1" applyAlignment="1">
      <alignment horizontal="right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left" vertical="center" wrapText="1"/>
    </xf>
    <xf numFmtId="3" fontId="2" fillId="6" borderId="15" xfId="0" applyNumberFormat="1" applyFont="1" applyFill="1" applyBorder="1" applyAlignment="1">
      <alignment horizontal="right" vertical="center" wrapText="1"/>
    </xf>
    <xf numFmtId="4" fontId="2" fillId="6" borderId="15" xfId="0" applyNumberFormat="1" applyFont="1" applyFill="1" applyBorder="1" applyAlignment="1">
      <alignment horizontal="right" vertical="center" wrapText="1"/>
    </xf>
    <xf numFmtId="169" fontId="2" fillId="6" borderId="15" xfId="52" applyNumberFormat="1" applyFont="1" applyFill="1" applyBorder="1" applyAlignment="1">
      <alignment horizontal="right" vertical="center" wrapText="1"/>
    </xf>
    <xf numFmtId="170" fontId="2" fillId="6" borderId="15" xfId="52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justify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justify" vertical="center" wrapText="1"/>
    </xf>
    <xf numFmtId="170" fontId="2" fillId="6" borderId="16" xfId="52" applyNumberFormat="1" applyFont="1" applyFill="1" applyBorder="1" applyAlignment="1">
      <alignment horizontal="right" vertical="center" wrapText="1"/>
    </xf>
    <xf numFmtId="0" fontId="2" fillId="6" borderId="15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64" fillId="0" borderId="16" xfId="0" applyFont="1" applyFill="1" applyBorder="1" applyAlignment="1">
      <alignment vertical="center"/>
    </xf>
    <xf numFmtId="169" fontId="3" fillId="0" borderId="17" xfId="52" applyNumberFormat="1" applyFont="1" applyFill="1" applyBorder="1" applyAlignment="1">
      <alignment horizontal="right" vertical="center" wrapText="1"/>
    </xf>
    <xf numFmtId="169" fontId="3" fillId="0" borderId="28" xfId="52" applyNumberFormat="1" applyFont="1" applyFill="1" applyBorder="1" applyAlignment="1">
      <alignment horizontal="right" vertical="center" wrapText="1"/>
    </xf>
    <xf numFmtId="0" fontId="64" fillId="0" borderId="29" xfId="0" applyFont="1" applyFill="1" applyBorder="1" applyAlignment="1">
      <alignment vertical="center"/>
    </xf>
    <xf numFmtId="170" fontId="2" fillId="0" borderId="11" xfId="52" applyNumberFormat="1" applyFont="1" applyFill="1" applyBorder="1" applyAlignment="1">
      <alignment vertical="center" wrapText="1"/>
    </xf>
    <xf numFmtId="170" fontId="2" fillId="0" borderId="14" xfId="52" applyNumberFormat="1" applyFont="1" applyFill="1" applyBorder="1" applyAlignment="1">
      <alignment vertical="center" wrapText="1"/>
    </xf>
    <xf numFmtId="0" fontId="64" fillId="0" borderId="30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justify" wrapText="1"/>
    </xf>
    <xf numFmtId="170" fontId="2" fillId="0" borderId="12" xfId="52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/>
    </xf>
    <xf numFmtId="170" fontId="3" fillId="0" borderId="12" xfId="52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169" fontId="3" fillId="0" borderId="16" xfId="52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vertical="center" wrapText="1"/>
    </xf>
    <xf numFmtId="43" fontId="3" fillId="0" borderId="16" xfId="0" applyNumberFormat="1" applyFont="1" applyFill="1" applyBorder="1" applyAlignment="1">
      <alignment horizontal="righ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vertical="center" wrapText="1"/>
    </xf>
    <xf numFmtId="4" fontId="3" fillId="0" borderId="16" xfId="42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4" fontId="3" fillId="0" borderId="15" xfId="42" applyNumberFormat="1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175" fontId="3" fillId="0" borderId="16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169" fontId="3" fillId="0" borderId="16" xfId="52" applyNumberFormat="1" applyFont="1" applyFill="1" applyBorder="1" applyAlignment="1" applyProtection="1">
      <alignment horizontal="right" vertical="center" wrapText="1"/>
      <protection/>
    </xf>
    <xf numFmtId="3" fontId="2" fillId="0" borderId="16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justify" wrapText="1"/>
    </xf>
    <xf numFmtId="3" fontId="2" fillId="0" borderId="15" xfId="0" applyNumberFormat="1" applyFont="1" applyFill="1" applyBorder="1" applyAlignment="1">
      <alignment vertical="center" wrapText="1"/>
    </xf>
    <xf numFmtId="170" fontId="2" fillId="0" borderId="15" xfId="52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170" fontId="3" fillId="0" borderId="10" xfId="52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>
      <alignment vertical="center" wrapText="1"/>
    </xf>
    <xf numFmtId="180" fontId="3" fillId="0" borderId="15" xfId="0" applyNumberFormat="1" applyFont="1" applyFill="1" applyBorder="1" applyAlignment="1">
      <alignment horizontal="right" vertical="center" wrapText="1"/>
    </xf>
    <xf numFmtId="170" fontId="3" fillId="0" borderId="15" xfId="52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69" fontId="2" fillId="0" borderId="16" xfId="52" applyNumberFormat="1" applyFont="1" applyFill="1" applyBorder="1" applyAlignment="1">
      <alignment horizontal="right" vertical="center" wrapText="1"/>
    </xf>
    <xf numFmtId="3" fontId="69" fillId="0" borderId="16" xfId="0" applyNumberFormat="1" applyFont="1" applyFill="1" applyBorder="1" applyAlignment="1">
      <alignment horizontal="right" vertical="center" wrapText="1"/>
    </xf>
    <xf numFmtId="4" fontId="69" fillId="0" borderId="16" xfId="0" applyNumberFormat="1" applyFont="1" applyFill="1" applyBorder="1" applyAlignment="1">
      <alignment horizontal="right" vertical="center" wrapText="1"/>
    </xf>
    <xf numFmtId="3" fontId="69" fillId="0" borderId="15" xfId="0" applyNumberFormat="1" applyFont="1" applyFill="1" applyBorder="1" applyAlignment="1">
      <alignment horizontal="right" vertical="center" wrapText="1"/>
    </xf>
    <xf numFmtId="4" fontId="69" fillId="0" borderId="15" xfId="0" applyNumberFormat="1" applyFont="1" applyFill="1" applyBorder="1" applyAlignment="1">
      <alignment horizontal="right" vertical="center" wrapText="1"/>
    </xf>
    <xf numFmtId="175" fontId="3" fillId="0" borderId="15" xfId="0" applyNumberFormat="1" applyFont="1" applyFill="1" applyBorder="1" applyAlignment="1">
      <alignment horizontal="right" vertical="center" wrapText="1"/>
    </xf>
    <xf numFmtId="175" fontId="3" fillId="0" borderId="28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169" fontId="3" fillId="0" borderId="15" xfId="52" applyNumberFormat="1" applyFont="1" applyFill="1" applyBorder="1" applyAlignment="1" applyProtection="1">
      <alignment horizontal="right" vertical="center" wrapText="1"/>
      <protection/>
    </xf>
    <xf numFmtId="49" fontId="5" fillId="0" borderId="3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vertical="center" wrapText="1"/>
    </xf>
    <xf numFmtId="170" fontId="3" fillId="0" borderId="16" xfId="52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3" fontId="70" fillId="0" borderId="15" xfId="0" applyNumberFormat="1" applyFont="1" applyFill="1" applyBorder="1" applyAlignment="1">
      <alignment horizontal="right" vertical="center" wrapText="1"/>
    </xf>
    <xf numFmtId="4" fontId="70" fillId="0" borderId="15" xfId="0" applyNumberFormat="1" applyFont="1" applyFill="1" applyBorder="1" applyAlignment="1">
      <alignment horizontal="right" vertical="center" wrapText="1"/>
    </xf>
    <xf numFmtId="41" fontId="3" fillId="0" borderId="30" xfId="0" applyNumberFormat="1" applyFont="1" applyFill="1" applyBorder="1" applyAlignment="1">
      <alignment horizontal="right" vertical="center" wrapText="1"/>
    </xf>
    <xf numFmtId="43" fontId="3" fillId="0" borderId="29" xfId="0" applyNumberFormat="1" applyFont="1" applyFill="1" applyBorder="1" applyAlignment="1">
      <alignment horizontal="right" vertical="center" wrapText="1"/>
    </xf>
    <xf numFmtId="43" fontId="3" fillId="0" borderId="30" xfId="0" applyNumberFormat="1" applyFont="1" applyFill="1" applyBorder="1" applyAlignment="1">
      <alignment horizontal="right" vertical="center" wrapText="1"/>
    </xf>
    <xf numFmtId="3" fontId="3" fillId="33" borderId="15" xfId="0" applyNumberFormat="1" applyFont="1" applyFill="1" applyBorder="1" applyAlignment="1">
      <alignment vertical="center" wrapText="1"/>
    </xf>
    <xf numFmtId="43" fontId="3" fillId="33" borderId="15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170" fontId="69" fillId="0" borderId="10" xfId="52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>
      <alignment vertical="center"/>
    </xf>
    <xf numFmtId="4" fontId="71" fillId="0" borderId="0" xfId="0" applyNumberFormat="1" applyFont="1" applyFill="1" applyAlignment="1">
      <alignment vertical="center"/>
    </xf>
    <xf numFmtId="0" fontId="72" fillId="0" borderId="0" xfId="0" applyFont="1" applyFill="1" applyAlignment="1">
      <alignment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169" fontId="69" fillId="0" borderId="16" xfId="52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1" fontId="69" fillId="0" borderId="12" xfId="0" applyNumberFormat="1" applyFont="1" applyFill="1" applyBorder="1" applyAlignment="1">
      <alignment horizontal="right" vertical="center" wrapText="1"/>
    </xf>
    <xf numFmtId="3" fontId="70" fillId="0" borderId="12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1" fontId="70" fillId="0" borderId="10" xfId="0" applyNumberFormat="1" applyFont="1" applyFill="1" applyBorder="1" applyAlignment="1">
      <alignment horizontal="right" vertical="center" wrapText="1"/>
    </xf>
    <xf numFmtId="41" fontId="70" fillId="0" borderId="15" xfId="0" applyNumberFormat="1" applyFont="1" applyFill="1" applyBorder="1" applyAlignment="1">
      <alignment horizontal="right" vertical="center" wrapText="1"/>
    </xf>
    <xf numFmtId="41" fontId="70" fillId="0" borderId="16" xfId="0" applyNumberFormat="1" applyFont="1" applyFill="1" applyBorder="1" applyAlignment="1">
      <alignment horizontal="right" vertical="center" wrapText="1"/>
    </xf>
    <xf numFmtId="41" fontId="70" fillId="0" borderId="12" xfId="0" applyNumberFormat="1" applyFont="1" applyFill="1" applyBorder="1" applyAlignment="1">
      <alignment horizontal="right" vertical="center" wrapText="1"/>
    </xf>
    <xf numFmtId="3" fontId="70" fillId="0" borderId="12" xfId="0" applyNumberFormat="1" applyFont="1" applyFill="1" applyBorder="1" applyAlignment="1">
      <alignment horizontal="right" vertical="top" wrapText="1"/>
    </xf>
    <xf numFmtId="4" fontId="70" fillId="0" borderId="12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170" fontId="2" fillId="0" borderId="12" xfId="52" applyNumberFormat="1" applyFont="1" applyFill="1" applyBorder="1" applyAlignment="1">
      <alignment horizontal="right" vertical="top" wrapText="1"/>
    </xf>
    <xf numFmtId="0" fontId="71" fillId="0" borderId="0" xfId="0" applyFont="1" applyFill="1" applyBorder="1" applyAlignment="1">
      <alignment vertical="center"/>
    </xf>
    <xf numFmtId="3" fontId="71" fillId="0" borderId="0" xfId="0" applyNumberFormat="1" applyFont="1" applyFill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3" fontId="73" fillId="0" borderId="0" xfId="0" applyNumberFormat="1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2" fillId="33" borderId="26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vertical="center" wrapText="1"/>
    </xf>
    <xf numFmtId="175" fontId="3" fillId="33" borderId="26" xfId="0" applyNumberFormat="1" applyFont="1" applyFill="1" applyBorder="1" applyAlignment="1">
      <alignment horizontal="right" vertical="center" wrapText="1"/>
    </xf>
    <xf numFmtId="176" fontId="3" fillId="33" borderId="26" xfId="0" applyNumberFormat="1" applyFont="1" applyFill="1" applyBorder="1" applyAlignment="1">
      <alignment horizontal="right" vertical="center" wrapText="1"/>
    </xf>
    <xf numFmtId="169" fontId="3" fillId="33" borderId="26" xfId="52" applyNumberFormat="1" applyFont="1" applyFill="1" applyBorder="1" applyAlignment="1" applyProtection="1">
      <alignment horizontal="right" vertical="center" wrapText="1"/>
      <protection/>
    </xf>
    <xf numFmtId="3" fontId="3" fillId="33" borderId="26" xfId="0" applyNumberFormat="1" applyFont="1" applyFill="1" applyBorder="1" applyAlignment="1">
      <alignment vertical="center" wrapText="1"/>
    </xf>
    <xf numFmtId="4" fontId="3" fillId="33" borderId="26" xfId="0" applyNumberFormat="1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 wrapText="1"/>
    </xf>
    <xf numFmtId="49" fontId="5" fillId="0" borderId="36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vertical="center" wrapText="1"/>
    </xf>
    <xf numFmtId="175" fontId="3" fillId="0" borderId="37" xfId="0" applyNumberFormat="1" applyFont="1" applyFill="1" applyBorder="1" applyAlignment="1">
      <alignment horizontal="right" vertical="center" wrapText="1"/>
    </xf>
    <xf numFmtId="176" fontId="3" fillId="0" borderId="37" xfId="0" applyNumberFormat="1" applyFont="1" applyFill="1" applyBorder="1" applyAlignment="1">
      <alignment horizontal="right" vertical="center" wrapText="1"/>
    </xf>
    <xf numFmtId="169" fontId="3" fillId="0" borderId="37" xfId="52" applyNumberFormat="1" applyFont="1" applyFill="1" applyBorder="1" applyAlignment="1" applyProtection="1">
      <alignment horizontal="right" vertical="center" wrapText="1"/>
      <protection/>
    </xf>
    <xf numFmtId="3" fontId="2" fillId="0" borderId="37" xfId="0" applyNumberFormat="1" applyFont="1" applyFill="1" applyBorder="1" applyAlignment="1">
      <alignment vertical="center" wrapText="1"/>
    </xf>
    <xf numFmtId="4" fontId="2" fillId="0" borderId="37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vertical="center" wrapText="1"/>
    </xf>
    <xf numFmtId="175" fontId="3" fillId="33" borderId="15" xfId="0" applyNumberFormat="1" applyFont="1" applyFill="1" applyBorder="1" applyAlignment="1">
      <alignment horizontal="right" vertical="center" wrapText="1"/>
    </xf>
    <xf numFmtId="176" fontId="3" fillId="33" borderId="15" xfId="0" applyNumberFormat="1" applyFont="1" applyFill="1" applyBorder="1" applyAlignment="1">
      <alignment horizontal="right" vertical="center" wrapText="1"/>
    </xf>
    <xf numFmtId="169" fontId="3" fillId="33" borderId="15" xfId="52" applyNumberFormat="1" applyFont="1" applyFill="1" applyBorder="1" applyAlignment="1" applyProtection="1">
      <alignment horizontal="right" vertical="center" wrapText="1"/>
      <protection/>
    </xf>
    <xf numFmtId="3" fontId="3" fillId="33" borderId="15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69" fillId="0" borderId="15" xfId="0" applyFont="1" applyFill="1" applyBorder="1" applyAlignment="1">
      <alignment vertical="center"/>
    </xf>
    <xf numFmtId="0" fontId="70" fillId="0" borderId="15" xfId="0" applyFont="1" applyFill="1" applyBorder="1" applyAlignment="1">
      <alignment/>
    </xf>
    <xf numFmtId="3" fontId="70" fillId="0" borderId="15" xfId="0" applyNumberFormat="1" applyFont="1" applyFill="1" applyBorder="1" applyAlignment="1">
      <alignment/>
    </xf>
    <xf numFmtId="4" fontId="70" fillId="0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70" fillId="0" borderId="14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70" fillId="0" borderId="10" xfId="0" applyNumberFormat="1" applyFont="1" applyFill="1" applyBorder="1" applyAlignment="1">
      <alignment horizontal="right" wrapText="1"/>
    </xf>
    <xf numFmtId="0" fontId="70" fillId="0" borderId="10" xfId="0" applyFont="1" applyFill="1" applyBorder="1" applyAlignment="1">
      <alignment/>
    </xf>
    <xf numFmtId="4" fontId="70" fillId="0" borderId="10" xfId="0" applyNumberFormat="1" applyFont="1" applyFill="1" applyBorder="1" applyAlignment="1">
      <alignment horizontal="right" wrapText="1"/>
    </xf>
    <xf numFmtId="169" fontId="70" fillId="0" borderId="10" xfId="0" applyNumberFormat="1" applyFont="1" applyFill="1" applyBorder="1" applyAlignment="1">
      <alignment/>
    </xf>
    <xf numFmtId="3" fontId="70" fillId="0" borderId="14" xfId="0" applyNumberFormat="1" applyFont="1" applyFill="1" applyBorder="1" applyAlignment="1">
      <alignment/>
    </xf>
    <xf numFmtId="169" fontId="70" fillId="0" borderId="10" xfId="52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/>
    </xf>
    <xf numFmtId="3" fontId="70" fillId="0" borderId="13" xfId="0" applyNumberFormat="1" applyFont="1" applyFill="1" applyBorder="1" applyAlignment="1">
      <alignment horizontal="right" vertical="top" wrapText="1"/>
    </xf>
    <xf numFmtId="169" fontId="70" fillId="0" borderId="13" xfId="52" applyNumberFormat="1" applyFont="1" applyFill="1" applyBorder="1" applyAlignment="1">
      <alignment horizontal="right" wrapText="1"/>
    </xf>
    <xf numFmtId="3" fontId="2" fillId="0" borderId="13" xfId="0" applyNumberFormat="1" applyFont="1" applyFill="1" applyBorder="1" applyAlignment="1">
      <alignment horizontal="right" vertical="top" wrapText="1"/>
    </xf>
    <xf numFmtId="43" fontId="3" fillId="0" borderId="28" xfId="0" applyNumberFormat="1" applyFont="1" applyFill="1" applyBorder="1" applyAlignment="1">
      <alignment horizontal="right" vertical="center" wrapText="1"/>
    </xf>
    <xf numFmtId="169" fontId="69" fillId="0" borderId="10" xfId="52" applyNumberFormat="1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170" fontId="69" fillId="0" borderId="12" xfId="52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69" fillId="0" borderId="38" xfId="0" applyFont="1" applyFill="1" applyBorder="1" applyAlignment="1">
      <alignment horizontal="center" vertical="center" wrapText="1"/>
    </xf>
    <xf numFmtId="170" fontId="3" fillId="0" borderId="12" xfId="52" applyNumberFormat="1" applyFont="1" applyFill="1" applyBorder="1" applyAlignment="1" applyProtection="1">
      <alignment horizontal="right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175" fontId="3" fillId="0" borderId="14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vertical="center" wrapText="1"/>
    </xf>
    <xf numFmtId="175" fontId="3" fillId="33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69" fontId="3" fillId="33" borderId="10" xfId="52" applyNumberFormat="1" applyFont="1" applyFill="1" applyBorder="1" applyAlignment="1" applyProtection="1">
      <alignment horizontal="right" vertical="center" wrapText="1"/>
      <protection/>
    </xf>
    <xf numFmtId="3" fontId="3" fillId="33" borderId="10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vertical="center" wrapText="1"/>
    </xf>
    <xf numFmtId="43" fontId="3" fillId="33" borderId="11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vertical="center" wrapText="1"/>
    </xf>
    <xf numFmtId="175" fontId="3" fillId="0" borderId="25" xfId="0" applyNumberFormat="1" applyFont="1" applyFill="1" applyBorder="1" applyAlignment="1">
      <alignment horizontal="right" vertical="center" wrapText="1"/>
    </xf>
    <xf numFmtId="175" fontId="3" fillId="0" borderId="26" xfId="0" applyNumberFormat="1" applyFont="1" applyFill="1" applyBorder="1" applyAlignment="1">
      <alignment horizontal="right" vertical="center" wrapText="1"/>
    </xf>
    <xf numFmtId="176" fontId="3" fillId="0" borderId="26" xfId="0" applyNumberFormat="1" applyFont="1" applyFill="1" applyBorder="1" applyAlignment="1">
      <alignment horizontal="right" vertical="center" wrapText="1"/>
    </xf>
    <xf numFmtId="169" fontId="3" fillId="0" borderId="26" xfId="52" applyNumberFormat="1" applyFont="1" applyFill="1" applyBorder="1" applyAlignment="1" applyProtection="1">
      <alignment horizontal="right" vertical="center" wrapText="1"/>
      <protection/>
    </xf>
    <xf numFmtId="3" fontId="2" fillId="0" borderId="26" xfId="0" applyNumberFormat="1" applyFont="1" applyFill="1" applyBorder="1" applyAlignment="1">
      <alignment horizontal="right" vertical="center" wrapText="1"/>
    </xf>
    <xf numFmtId="169" fontId="69" fillId="0" borderId="11" xfId="52" applyNumberFormat="1" applyFont="1" applyFill="1" applyBorder="1" applyAlignment="1">
      <alignment horizontal="right" vertical="center" wrapText="1"/>
    </xf>
    <xf numFmtId="169" fontId="70" fillId="0" borderId="11" xfId="52" applyNumberFormat="1" applyFont="1" applyFill="1" applyBorder="1" applyAlignment="1">
      <alignment horizontal="right" vertical="center" wrapText="1"/>
    </xf>
    <xf numFmtId="3" fontId="70" fillId="0" borderId="11" xfId="0" applyNumberFormat="1" applyFont="1" applyFill="1" applyBorder="1" applyAlignment="1">
      <alignment vertical="center" wrapText="1"/>
    </xf>
    <xf numFmtId="3" fontId="70" fillId="0" borderId="10" xfId="0" applyNumberFormat="1" applyFont="1" applyFill="1" applyBorder="1" applyAlignment="1">
      <alignment vertical="center" wrapText="1"/>
    </xf>
    <xf numFmtId="43" fontId="70" fillId="0" borderId="10" xfId="0" applyNumberFormat="1" applyFont="1" applyFill="1" applyBorder="1" applyAlignment="1">
      <alignment horizontal="right" vertical="center" wrapText="1"/>
    </xf>
    <xf numFmtId="169" fontId="70" fillId="0" borderId="14" xfId="52" applyNumberFormat="1" applyFont="1" applyFill="1" applyBorder="1" applyAlignment="1">
      <alignment horizontal="right" vertical="center" wrapText="1"/>
    </xf>
    <xf numFmtId="3" fontId="70" fillId="0" borderId="15" xfId="0" applyNumberFormat="1" applyFont="1" applyFill="1" applyBorder="1" applyAlignment="1">
      <alignment vertical="center" wrapText="1"/>
    </xf>
    <xf numFmtId="3" fontId="70" fillId="0" borderId="14" xfId="0" applyNumberFormat="1" applyFont="1" applyFill="1" applyBorder="1" applyAlignment="1">
      <alignment vertical="center" wrapText="1"/>
    </xf>
    <xf numFmtId="43" fontId="70" fillId="0" borderId="15" xfId="0" applyNumberFormat="1" applyFont="1" applyFill="1" applyBorder="1" applyAlignment="1">
      <alignment horizontal="right" vertical="center" wrapText="1"/>
    </xf>
    <xf numFmtId="0" fontId="2" fillId="0" borderId="3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top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170" fontId="2" fillId="0" borderId="10" xfId="52" applyNumberFormat="1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170" fontId="60" fillId="0" borderId="10" xfId="52" applyNumberFormat="1" applyFont="1" applyFill="1" applyBorder="1" applyAlignment="1">
      <alignment horizontal="right" vertical="center" wrapText="1"/>
    </xf>
    <xf numFmtId="0" fontId="3" fillId="0" borderId="43" xfId="0" applyFont="1" applyFill="1" applyBorder="1" applyAlignment="1">
      <alignment horizontal="center" vertical="center" wrapText="1"/>
    </xf>
    <xf numFmtId="170" fontId="69" fillId="0" borderId="15" xfId="52" applyNumberFormat="1" applyFont="1" applyFill="1" applyBorder="1" applyAlignment="1">
      <alignment horizontal="right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70" fontId="2" fillId="0" borderId="45" xfId="52" applyNumberFormat="1" applyFont="1" applyFill="1" applyBorder="1" applyAlignment="1" applyProtection="1">
      <alignment horizontal="right" vertical="center" wrapText="1"/>
      <protection/>
    </xf>
    <xf numFmtId="0" fontId="3" fillId="33" borderId="26" xfId="0" applyFont="1" applyFill="1" applyBorder="1" applyAlignment="1">
      <alignment horizontal="center" vertical="center" wrapText="1"/>
    </xf>
    <xf numFmtId="170" fontId="3" fillId="0" borderId="26" xfId="52" applyNumberFormat="1" applyFont="1" applyFill="1" applyBorder="1" applyAlignment="1" applyProtection="1">
      <alignment horizontal="right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0" fontId="3" fillId="0" borderId="16" xfId="52" applyNumberFormat="1" applyFont="1" applyFill="1" applyBorder="1" applyAlignment="1" applyProtection="1">
      <alignment horizontal="right" vertical="center" wrapText="1"/>
      <protection/>
    </xf>
    <xf numFmtId="0" fontId="2" fillId="0" borderId="43" xfId="0" applyFont="1" applyFill="1" applyBorder="1" applyAlignment="1">
      <alignment horizontal="center" vertical="center" wrapText="1"/>
    </xf>
    <xf numFmtId="170" fontId="3" fillId="33" borderId="15" xfId="52" applyNumberFormat="1" applyFont="1" applyFill="1" applyBorder="1" applyAlignment="1" applyProtection="1">
      <alignment horizontal="right" vertical="center" wrapText="1"/>
      <protection/>
    </xf>
    <xf numFmtId="0" fontId="3" fillId="33" borderId="40" xfId="0" applyFont="1" applyFill="1" applyBorder="1" applyAlignment="1">
      <alignment horizontal="center" vertical="center" wrapText="1"/>
    </xf>
    <xf numFmtId="170" fontId="3" fillId="33" borderId="16" xfId="52" applyNumberFormat="1" applyFont="1" applyFill="1" applyBorder="1" applyAlignment="1" applyProtection="1">
      <alignment horizontal="right" vertical="center" wrapText="1"/>
      <protection/>
    </xf>
    <xf numFmtId="170" fontId="3" fillId="0" borderId="46" xfId="52" applyNumberFormat="1" applyFont="1" applyFill="1" applyBorder="1" applyAlignment="1" applyProtection="1">
      <alignment horizontal="right" vertical="center" wrapText="1"/>
      <protection/>
    </xf>
    <xf numFmtId="170" fontId="2" fillId="0" borderId="16" xfId="52" applyNumberFormat="1" applyFont="1" applyFill="1" applyBorder="1" applyAlignment="1" applyProtection="1">
      <alignment horizontal="right" vertical="center" wrapText="1"/>
      <protection/>
    </xf>
    <xf numFmtId="170" fontId="70" fillId="0" borderId="11" xfId="52" applyNumberFormat="1" applyFont="1" applyFill="1" applyBorder="1" applyAlignment="1">
      <alignment horizontal="right" vertical="center" wrapText="1"/>
    </xf>
    <xf numFmtId="170" fontId="70" fillId="0" borderId="14" xfId="52" applyNumberFormat="1" applyFont="1" applyFill="1" applyBorder="1" applyAlignment="1">
      <alignment horizontal="right" vertical="center" wrapText="1"/>
    </xf>
    <xf numFmtId="0" fontId="70" fillId="0" borderId="43" xfId="0" applyFont="1" applyFill="1" applyBorder="1" applyAlignment="1">
      <alignment horizontal="center" vertical="center" wrapText="1"/>
    </xf>
    <xf numFmtId="0" fontId="70" fillId="0" borderId="40" xfId="0" applyFont="1" applyFill="1" applyBorder="1" applyAlignment="1">
      <alignment horizontal="center" vertical="center" wrapText="1"/>
    </xf>
    <xf numFmtId="0" fontId="70" fillId="0" borderId="42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170" fontId="61" fillId="0" borderId="12" xfId="52" applyNumberFormat="1" applyFont="1" applyFill="1" applyBorder="1" applyAlignment="1">
      <alignment horizontal="right" vertical="center" wrapText="1"/>
    </xf>
    <xf numFmtId="170" fontId="69" fillId="0" borderId="16" xfId="52" applyNumberFormat="1" applyFont="1" applyFill="1" applyBorder="1" applyAlignment="1">
      <alignment horizontal="right" vertical="center" wrapText="1"/>
    </xf>
    <xf numFmtId="170" fontId="70" fillId="0" borderId="10" xfId="52" applyNumberFormat="1" applyFont="1" applyFill="1" applyBorder="1" applyAlignment="1">
      <alignment horizontal="right" vertical="center" wrapText="1"/>
    </xf>
    <xf numFmtId="170" fontId="70" fillId="0" borderId="15" xfId="52" applyNumberFormat="1" applyFont="1" applyFill="1" applyBorder="1" applyAlignment="1">
      <alignment horizontal="right" vertical="center" wrapText="1"/>
    </xf>
    <xf numFmtId="170" fontId="3" fillId="0" borderId="11" xfId="52" applyNumberFormat="1" applyFont="1" applyFill="1" applyBorder="1" applyAlignment="1" applyProtection="1">
      <alignment horizontal="right" vertical="center" wrapText="1"/>
      <protection/>
    </xf>
    <xf numFmtId="170" fontId="2" fillId="0" borderId="16" xfId="52" applyNumberFormat="1" applyFont="1" applyFill="1" applyBorder="1" applyAlignment="1">
      <alignment horizontal="right" vertical="center" wrapText="1"/>
    </xf>
    <xf numFmtId="170" fontId="2" fillId="0" borderId="26" xfId="52" applyNumberFormat="1" applyFont="1" applyFill="1" applyBorder="1" applyAlignment="1" applyProtection="1">
      <alignment horizontal="right" vertical="center" wrapText="1"/>
      <protection/>
    </xf>
    <xf numFmtId="4" fontId="3" fillId="0" borderId="11" xfId="52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/>
    </xf>
    <xf numFmtId="170" fontId="2" fillId="0" borderId="14" xfId="52" applyNumberFormat="1" applyFont="1" applyFill="1" applyBorder="1" applyAlignment="1" applyProtection="1">
      <alignment horizontal="right" vertical="center" wrapText="1"/>
      <protection/>
    </xf>
    <xf numFmtId="170" fontId="3" fillId="0" borderId="14" xfId="52" applyNumberFormat="1" applyFont="1" applyFill="1" applyBorder="1" applyAlignment="1" applyProtection="1">
      <alignment horizontal="right" vertical="center" wrapText="1"/>
      <protection/>
    </xf>
    <xf numFmtId="3" fontId="70" fillId="0" borderId="13" xfId="0" applyNumberFormat="1" applyFont="1" applyFill="1" applyBorder="1" applyAlignment="1">
      <alignment vertical="center" wrapText="1"/>
    </xf>
    <xf numFmtId="43" fontId="70" fillId="0" borderId="13" xfId="0" applyNumberFormat="1" applyFont="1" applyFill="1" applyBorder="1" applyAlignment="1">
      <alignment horizontal="right" vertical="center" wrapText="1"/>
    </xf>
    <xf numFmtId="170" fontId="70" fillId="0" borderId="12" xfId="52" applyNumberFormat="1" applyFont="1" applyFill="1" applyBorder="1" applyAlignment="1">
      <alignment horizontal="right" vertical="center" wrapText="1"/>
    </xf>
    <xf numFmtId="43" fontId="3" fillId="33" borderId="14" xfId="0" applyNumberFormat="1" applyFont="1" applyFill="1" applyBorder="1" applyAlignment="1">
      <alignment horizontal="right" vertical="center" wrapText="1"/>
    </xf>
    <xf numFmtId="169" fontId="69" fillId="0" borderId="15" xfId="52" applyNumberFormat="1" applyFont="1" applyFill="1" applyBorder="1" applyAlignment="1">
      <alignment horizontal="right" vertical="center" wrapText="1"/>
    </xf>
    <xf numFmtId="41" fontId="3" fillId="0" borderId="1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3" fontId="69" fillId="0" borderId="14" xfId="0" applyNumberFormat="1" applyFont="1" applyFill="1" applyBorder="1" applyAlignment="1">
      <alignment horizontal="right" vertical="center" wrapText="1"/>
    </xf>
    <xf numFmtId="170" fontId="69" fillId="0" borderId="11" xfId="52" applyNumberFormat="1" applyFont="1" applyFill="1" applyBorder="1" applyAlignment="1">
      <alignment horizontal="right" vertical="center" wrapText="1"/>
    </xf>
    <xf numFmtId="170" fontId="69" fillId="0" borderId="14" xfId="52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5"/>
  <sheetViews>
    <sheetView tabSelected="1" view="pageBreakPreview" zoomScale="80" zoomScaleNormal="90" zoomScaleSheetLayoutView="80" zoomScalePageLayoutView="61" workbookViewId="0" topLeftCell="A1">
      <pane ySplit="7" topLeftCell="A358" activePane="bottomLeft" state="frozen"/>
      <selection pane="topLeft" activeCell="A1" sqref="A1"/>
      <selection pane="bottomLeft" activeCell="L382" sqref="A3:L382"/>
    </sheetView>
  </sheetViews>
  <sheetFormatPr defaultColWidth="9.140625" defaultRowHeight="12.75"/>
  <cols>
    <col min="1" max="1" width="5.421875" style="152" customWidth="1"/>
    <col min="2" max="2" width="5.140625" style="2" customWidth="1"/>
    <col min="3" max="3" width="8.28125" style="2" customWidth="1"/>
    <col min="4" max="4" width="45.8515625" style="1" customWidth="1"/>
    <col min="5" max="5" width="16.00390625" style="1" customWidth="1"/>
    <col min="6" max="6" width="15.421875" style="1" customWidth="1"/>
    <col min="7" max="7" width="13.8515625" style="1" customWidth="1"/>
    <col min="8" max="8" width="7.140625" style="1" customWidth="1"/>
    <col min="9" max="9" width="15.00390625" style="3" customWidth="1"/>
    <col min="10" max="10" width="16.57421875" style="3" customWidth="1"/>
    <col min="11" max="11" width="14.57421875" style="1" customWidth="1"/>
    <col min="12" max="12" width="8.28125" style="1" customWidth="1"/>
    <col min="13" max="15" width="3.57421875" style="37" customWidth="1"/>
    <col min="16" max="17" width="12.7109375" style="6" bestFit="1" customWidth="1"/>
    <col min="18" max="18" width="16.00390625" style="6" bestFit="1" customWidth="1"/>
    <col min="19" max="16384" width="9.140625" style="6" customWidth="1"/>
  </cols>
  <sheetData>
    <row r="1" spans="1:29" ht="12.75">
      <c r="A1" s="152" t="s">
        <v>31</v>
      </c>
      <c r="B1" s="153"/>
      <c r="C1" s="153"/>
      <c r="D1" s="154"/>
      <c r="E1" s="155"/>
      <c r="F1" s="155"/>
      <c r="G1" s="155"/>
      <c r="H1" s="152"/>
      <c r="I1" s="155"/>
      <c r="J1" s="155"/>
      <c r="K1" s="154" t="s">
        <v>181</v>
      </c>
      <c r="L1" s="15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29" ht="12.75">
      <c r="B2" s="153"/>
      <c r="C2" s="153"/>
      <c r="D2" s="154"/>
      <c r="E2" s="154"/>
      <c r="F2" s="154"/>
      <c r="G2" s="156"/>
      <c r="H2" s="154"/>
      <c r="I2" s="156"/>
      <c r="J2" s="156"/>
      <c r="K2" s="154"/>
      <c r="L2" s="15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4.5" customHeight="1" thickBot="1">
      <c r="A3" s="536" t="s">
        <v>124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8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1.25" customHeight="1" thickBot="1">
      <c r="A4" s="466"/>
      <c r="B4" s="157"/>
      <c r="C4" s="157"/>
      <c r="D4" s="157"/>
      <c r="E4" s="157"/>
      <c r="F4" s="157"/>
      <c r="G4" s="157"/>
      <c r="H4" s="157"/>
      <c r="I4" s="157"/>
      <c r="J4" s="158"/>
      <c r="K4" s="157"/>
      <c r="L4" s="467" t="s">
        <v>125</v>
      </c>
      <c r="M4" s="4"/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8" customFormat="1" ht="19.5" customHeight="1">
      <c r="A5" s="539" t="s">
        <v>16</v>
      </c>
      <c r="B5" s="541" t="s">
        <v>17</v>
      </c>
      <c r="C5" s="543" t="s">
        <v>18</v>
      </c>
      <c r="D5" s="543" t="s">
        <v>19</v>
      </c>
      <c r="E5" s="522" t="s">
        <v>20</v>
      </c>
      <c r="F5" s="523"/>
      <c r="G5" s="523"/>
      <c r="H5" s="524"/>
      <c r="I5" s="522" t="s">
        <v>21</v>
      </c>
      <c r="J5" s="523"/>
      <c r="K5" s="523"/>
      <c r="L5" s="524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8" customFormat="1" ht="20.25" customHeight="1">
      <c r="A6" s="526"/>
      <c r="B6" s="529"/>
      <c r="C6" s="532"/>
      <c r="D6" s="532"/>
      <c r="E6" s="520" t="s">
        <v>22</v>
      </c>
      <c r="F6" s="520"/>
      <c r="G6" s="520" t="s">
        <v>23</v>
      </c>
      <c r="H6" s="520" t="s">
        <v>29</v>
      </c>
      <c r="I6" s="551" t="s">
        <v>22</v>
      </c>
      <c r="J6" s="551"/>
      <c r="K6" s="520" t="s">
        <v>23</v>
      </c>
      <c r="L6" s="520" t="s">
        <v>30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8" customFormat="1" ht="24" customHeight="1" thickBot="1">
      <c r="A7" s="540"/>
      <c r="B7" s="542"/>
      <c r="C7" s="544"/>
      <c r="D7" s="544"/>
      <c r="E7" s="160" t="s">
        <v>260</v>
      </c>
      <c r="F7" s="160" t="s">
        <v>310</v>
      </c>
      <c r="G7" s="521"/>
      <c r="H7" s="521"/>
      <c r="I7" s="161" t="s">
        <v>260</v>
      </c>
      <c r="J7" s="161" t="s">
        <v>310</v>
      </c>
      <c r="K7" s="521"/>
      <c r="L7" s="521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.75">
      <c r="A8" s="469">
        <v>1</v>
      </c>
      <c r="B8" s="162">
        <v>2</v>
      </c>
      <c r="C8" s="163">
        <v>3</v>
      </c>
      <c r="D8" s="164">
        <v>4</v>
      </c>
      <c r="E8" s="164">
        <v>5</v>
      </c>
      <c r="F8" s="164">
        <v>6</v>
      </c>
      <c r="G8" s="164">
        <v>7</v>
      </c>
      <c r="H8" s="164">
        <v>8</v>
      </c>
      <c r="I8" s="165">
        <v>9</v>
      </c>
      <c r="J8" s="165">
        <v>10</v>
      </c>
      <c r="K8" s="164">
        <v>11</v>
      </c>
      <c r="L8" s="164">
        <v>12</v>
      </c>
      <c r="M8" s="4"/>
      <c r="N8" s="4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14" customFormat="1" ht="15">
      <c r="A9" s="407"/>
      <c r="B9" s="51"/>
      <c r="C9" s="249"/>
      <c r="D9" s="142" t="s">
        <v>24</v>
      </c>
      <c r="E9" s="174">
        <f>E11+E283</f>
        <v>39403941</v>
      </c>
      <c r="F9" s="174">
        <f>F11+F283</f>
        <v>44004062</v>
      </c>
      <c r="G9" s="250">
        <f>G11+G283</f>
        <v>41835675.4</v>
      </c>
      <c r="H9" s="52">
        <f>G9/F9*100</f>
        <v>95.07230355234023</v>
      </c>
      <c r="I9" s="174">
        <f>I11+I283</f>
        <v>8060073</v>
      </c>
      <c r="J9" s="174">
        <f>J11+J283</f>
        <v>10034982</v>
      </c>
      <c r="K9" s="250">
        <f>K11+K283</f>
        <v>9921280.629999999</v>
      </c>
      <c r="L9" s="269">
        <f>K9/J9*100</f>
        <v>98.86694993573481</v>
      </c>
      <c r="M9" s="9"/>
      <c r="N9" s="10"/>
      <c r="O9" s="7"/>
      <c r="P9" s="11"/>
      <c r="Q9" s="11"/>
      <c r="R9" s="12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15" s="14" customFormat="1" ht="9.75" customHeight="1">
      <c r="A10" s="407"/>
      <c r="B10" s="53"/>
      <c r="C10" s="54"/>
      <c r="D10" s="251"/>
      <c r="E10" s="195"/>
      <c r="F10" s="195"/>
      <c r="G10" s="196"/>
      <c r="H10" s="147"/>
      <c r="I10" s="195"/>
      <c r="J10" s="195"/>
      <c r="K10" s="196"/>
      <c r="L10" s="306"/>
      <c r="M10" s="15"/>
      <c r="N10" s="8"/>
      <c r="O10" s="15"/>
    </row>
    <row r="11" spans="1:15" s="14" customFormat="1" ht="15">
      <c r="A11" s="470"/>
      <c r="B11" s="235"/>
      <c r="C11" s="252"/>
      <c r="D11" s="253" t="s">
        <v>25</v>
      </c>
      <c r="E11" s="238">
        <f>SUM(E13,E278)</f>
        <v>11461548</v>
      </c>
      <c r="F11" s="238">
        <f>SUM(F13,F278)</f>
        <v>17335255</v>
      </c>
      <c r="G11" s="239">
        <f>SUM(G13,G278)</f>
        <v>15232762.17</v>
      </c>
      <c r="H11" s="240">
        <f>G11/F11*100</f>
        <v>87.87157829521401</v>
      </c>
      <c r="I11" s="238">
        <f>SUM(I13,I278)</f>
        <v>4756000</v>
      </c>
      <c r="J11" s="238">
        <f>SUM(J13,J278)</f>
        <v>6097428</v>
      </c>
      <c r="K11" s="239">
        <f>SUM(K13,K278)</f>
        <v>5984295.34</v>
      </c>
      <c r="L11" s="254">
        <f>K11/J11*100</f>
        <v>98.14458391308597</v>
      </c>
      <c r="M11" s="8"/>
      <c r="N11" s="15"/>
      <c r="O11" s="15"/>
    </row>
    <row r="12" spans="1:15" s="14" customFormat="1" ht="15.75" customHeight="1">
      <c r="A12" s="471"/>
      <c r="B12" s="242"/>
      <c r="C12" s="243"/>
      <c r="D12" s="255"/>
      <c r="E12" s="245"/>
      <c r="F12" s="245"/>
      <c r="G12" s="246"/>
      <c r="H12" s="247"/>
      <c r="I12" s="245"/>
      <c r="J12" s="245"/>
      <c r="K12" s="246"/>
      <c r="L12" s="248"/>
      <c r="M12" s="8"/>
      <c r="N12" s="8"/>
      <c r="O12" s="8"/>
    </row>
    <row r="13" spans="1:15" s="14" customFormat="1" ht="18.75" customHeight="1">
      <c r="A13" s="468"/>
      <c r="B13" s="48"/>
      <c r="C13" s="49"/>
      <c r="D13" s="55" t="s">
        <v>32</v>
      </c>
      <c r="E13" s="193">
        <f>SUM(E15,E23,E28,E33,E45,E47,E51,E55,E59,E64,E84,E85,E108,E117,E156,E169,E172,E185,E189,E192,E204,E206,E211,E232,E230,E236,E194)</f>
        <v>11461548</v>
      </c>
      <c r="F13" s="193">
        <f>SUM(F15,F23,F28,F33,F45,F47,F51,F55,F59,F64,F84,F85,F108,F117,F156,F169,F172,F185,F189,F192,F204,F206,F211,F232,F230,F236,F194)</f>
        <v>17335255</v>
      </c>
      <c r="G13" s="194">
        <f>SUM(G15,G23,G28,G33,G45,G47,G51,G55,G59,G64,G84,G85,G108,G117,G156,G169,G172,G185,G189,G192,G204,G206,G211,G232,G230,G236,G194)</f>
        <v>15232762.17</v>
      </c>
      <c r="H13" s="148">
        <f>G13/F13*100</f>
        <v>87.87157829521401</v>
      </c>
      <c r="I13" s="193">
        <f>SUM(I15,I23,I28,I33,I45,I47,I51,I55,I59,I64,I84,I85,I108,I117,I156,I169,I172,I185,I189,I192,I204,I206,I211,I231,I236,I162)</f>
        <v>4756000</v>
      </c>
      <c r="J13" s="193">
        <f>SUM(J15,J23,J28,J33,J45,J47,J51,J55,J59,J64,J84,J85,J108,J117,J156,J169,J172,J185,J189,J192,J204,J206,J211,J231,J236,J162)</f>
        <v>5875051</v>
      </c>
      <c r="K13" s="194">
        <f>SUM(K15,K23,K28,K33,K45,K47,K51,K55,K59,K64,K84,K85,K108,K117,K156,K169,K172,K185,K189,K192,K204,K206,K211,K231,K236,K162)</f>
        <v>5761918.34</v>
      </c>
      <c r="L13" s="472">
        <f>K13/J13*100</f>
        <v>98.07435441837016</v>
      </c>
      <c r="M13" s="8"/>
      <c r="N13" s="15"/>
      <c r="O13" s="8"/>
    </row>
    <row r="14" spans="1:15" s="14" customFormat="1" ht="12.75" customHeight="1">
      <c r="A14" s="473"/>
      <c r="B14" s="48"/>
      <c r="C14" s="49"/>
      <c r="D14" s="55"/>
      <c r="E14" s="193"/>
      <c r="F14" s="193"/>
      <c r="G14" s="193"/>
      <c r="H14" s="147"/>
      <c r="I14" s="193"/>
      <c r="J14" s="193"/>
      <c r="K14" s="194"/>
      <c r="L14" s="306"/>
      <c r="M14" s="8"/>
      <c r="N14" s="15"/>
      <c r="O14" s="8"/>
    </row>
    <row r="15" spans="1:15" s="18" customFormat="1" ht="72.75" customHeight="1">
      <c r="A15" s="407" t="s">
        <v>26</v>
      </c>
      <c r="B15" s="51">
        <v>630</v>
      </c>
      <c r="C15" s="50">
        <v>63003</v>
      </c>
      <c r="D15" s="142" t="s">
        <v>177</v>
      </c>
      <c r="E15" s="56"/>
      <c r="F15" s="56"/>
      <c r="G15" s="56"/>
      <c r="H15" s="52"/>
      <c r="I15" s="56">
        <v>100000</v>
      </c>
      <c r="J15" s="56">
        <f>SUM(J16:J22)</f>
        <v>100000</v>
      </c>
      <c r="K15" s="57">
        <f>SUM(K16:K22)</f>
        <v>100000</v>
      </c>
      <c r="L15" s="269">
        <f aca="true" t="shared" si="0" ref="L15:L21">K15/J15*100</f>
        <v>100</v>
      </c>
      <c r="M15" s="16"/>
      <c r="N15" s="17"/>
      <c r="O15" s="16"/>
    </row>
    <row r="16" spans="1:17" s="14" customFormat="1" ht="24">
      <c r="A16" s="474"/>
      <c r="B16" s="48"/>
      <c r="C16" s="49"/>
      <c r="D16" s="139" t="s">
        <v>35</v>
      </c>
      <c r="E16" s="58"/>
      <c r="F16" s="58"/>
      <c r="G16" s="59"/>
      <c r="H16" s="60"/>
      <c r="I16" s="58"/>
      <c r="J16" s="58">
        <v>10000</v>
      </c>
      <c r="K16" s="59">
        <v>10000</v>
      </c>
      <c r="L16" s="315">
        <f t="shared" si="0"/>
        <v>100</v>
      </c>
      <c r="M16" s="8"/>
      <c r="N16" s="8"/>
      <c r="O16" s="8"/>
      <c r="Q16" s="21"/>
    </row>
    <row r="17" spans="1:15" s="14" customFormat="1" ht="15">
      <c r="A17" s="474"/>
      <c r="B17" s="48"/>
      <c r="C17" s="49"/>
      <c r="D17" s="139" t="s">
        <v>114</v>
      </c>
      <c r="E17" s="58"/>
      <c r="F17" s="58"/>
      <c r="G17" s="59"/>
      <c r="H17" s="60"/>
      <c r="I17" s="58"/>
      <c r="J17" s="58">
        <v>7700</v>
      </c>
      <c r="K17" s="59">
        <v>7700</v>
      </c>
      <c r="L17" s="315">
        <f t="shared" si="0"/>
        <v>100</v>
      </c>
      <c r="M17" s="8"/>
      <c r="N17" s="8"/>
      <c r="O17" s="8"/>
    </row>
    <row r="18" spans="1:15" s="14" customFormat="1" ht="15">
      <c r="A18" s="474"/>
      <c r="B18" s="48"/>
      <c r="C18" s="49"/>
      <c r="D18" s="139" t="s">
        <v>60</v>
      </c>
      <c r="E18" s="58"/>
      <c r="F18" s="58"/>
      <c r="G18" s="59"/>
      <c r="H18" s="60"/>
      <c r="I18" s="58"/>
      <c r="J18" s="58">
        <v>2300</v>
      </c>
      <c r="K18" s="59">
        <v>2300</v>
      </c>
      <c r="L18" s="315">
        <f t="shared" si="0"/>
        <v>100</v>
      </c>
      <c r="M18" s="8"/>
      <c r="N18" s="8"/>
      <c r="O18" s="8"/>
    </row>
    <row r="19" spans="1:15" s="14" customFormat="1" ht="15">
      <c r="A19" s="474"/>
      <c r="B19" s="48"/>
      <c r="C19" s="49"/>
      <c r="D19" s="139" t="s">
        <v>38</v>
      </c>
      <c r="E19" s="58"/>
      <c r="F19" s="58"/>
      <c r="G19" s="59"/>
      <c r="H19" s="60"/>
      <c r="I19" s="58"/>
      <c r="J19" s="58">
        <v>20000</v>
      </c>
      <c r="K19" s="59">
        <v>20000</v>
      </c>
      <c r="L19" s="315">
        <f t="shared" si="0"/>
        <v>100</v>
      </c>
      <c r="M19" s="8"/>
      <c r="N19" s="8"/>
      <c r="O19" s="8"/>
    </row>
    <row r="20" spans="1:15" s="14" customFormat="1" ht="24">
      <c r="A20" s="474"/>
      <c r="B20" s="48"/>
      <c r="C20" s="49"/>
      <c r="D20" s="139" t="s">
        <v>35</v>
      </c>
      <c r="E20" s="58"/>
      <c r="F20" s="58"/>
      <c r="G20" s="59"/>
      <c r="H20" s="60"/>
      <c r="I20" s="58"/>
      <c r="J20" s="58">
        <v>35000</v>
      </c>
      <c r="K20" s="59">
        <v>35000</v>
      </c>
      <c r="L20" s="315">
        <f t="shared" si="0"/>
        <v>100</v>
      </c>
      <c r="M20" s="8"/>
      <c r="N20" s="8"/>
      <c r="O20" s="8"/>
    </row>
    <row r="21" spans="1:15" s="14" customFormat="1" ht="15">
      <c r="A21" s="474"/>
      <c r="B21" s="48"/>
      <c r="C21" s="49"/>
      <c r="D21" s="139" t="s">
        <v>36</v>
      </c>
      <c r="E21" s="58"/>
      <c r="F21" s="58"/>
      <c r="G21" s="59"/>
      <c r="H21" s="60"/>
      <c r="I21" s="58"/>
      <c r="J21" s="58">
        <v>25000</v>
      </c>
      <c r="K21" s="59">
        <v>25000</v>
      </c>
      <c r="L21" s="315">
        <f t="shared" si="0"/>
        <v>100</v>
      </c>
      <c r="M21" s="8"/>
      <c r="N21" s="8"/>
      <c r="O21" s="8"/>
    </row>
    <row r="22" spans="1:15" s="14" customFormat="1" ht="117.75" customHeight="1">
      <c r="A22" s="474"/>
      <c r="B22" s="53"/>
      <c r="C22" s="54"/>
      <c r="D22" s="143" t="s">
        <v>259</v>
      </c>
      <c r="E22" s="140"/>
      <c r="F22" s="140"/>
      <c r="G22" s="141"/>
      <c r="H22" s="61"/>
      <c r="I22" s="140"/>
      <c r="J22" s="140"/>
      <c r="K22" s="141"/>
      <c r="L22" s="318"/>
      <c r="M22" s="8"/>
      <c r="N22" s="8"/>
      <c r="O22" s="8"/>
    </row>
    <row r="23" spans="1:15" s="14" customFormat="1" ht="39" customHeight="1">
      <c r="A23" s="407" t="s">
        <v>27</v>
      </c>
      <c r="B23" s="53">
        <v>801</v>
      </c>
      <c r="C23" s="54">
        <v>80101</v>
      </c>
      <c r="D23" s="144" t="s">
        <v>40</v>
      </c>
      <c r="E23" s="145">
        <v>2528516</v>
      </c>
      <c r="F23" s="145">
        <v>3000102</v>
      </c>
      <c r="G23" s="146">
        <f>SUM(G24:G27)</f>
        <v>3000101.1800000006</v>
      </c>
      <c r="H23" s="147">
        <f>G23/F23*100</f>
        <v>99.999972667596</v>
      </c>
      <c r="I23" s="140"/>
      <c r="J23" s="140"/>
      <c r="K23" s="141"/>
      <c r="L23" s="318"/>
      <c r="M23" s="8"/>
      <c r="N23" s="22"/>
      <c r="O23" s="22"/>
    </row>
    <row r="24" spans="1:15" s="14" customFormat="1" ht="24">
      <c r="A24" s="407"/>
      <c r="B24" s="51"/>
      <c r="C24" s="50"/>
      <c r="D24" s="96" t="s">
        <v>132</v>
      </c>
      <c r="E24" s="65"/>
      <c r="F24" s="65"/>
      <c r="G24" s="66">
        <v>617667.89</v>
      </c>
      <c r="H24" s="52"/>
      <c r="I24" s="166"/>
      <c r="J24" s="166"/>
      <c r="K24" s="77"/>
      <c r="L24" s="283"/>
      <c r="M24" s="8"/>
      <c r="N24" s="22"/>
      <c r="O24" s="22"/>
    </row>
    <row r="25" spans="1:15" s="14" customFormat="1" ht="24">
      <c r="A25" s="468"/>
      <c r="B25" s="48"/>
      <c r="C25" s="149"/>
      <c r="D25" s="71" t="s">
        <v>198</v>
      </c>
      <c r="E25" s="72"/>
      <c r="F25" s="72"/>
      <c r="G25" s="73">
        <v>1216523.56</v>
      </c>
      <c r="H25" s="60"/>
      <c r="I25" s="58"/>
      <c r="J25" s="58"/>
      <c r="K25" s="59"/>
      <c r="L25" s="315"/>
      <c r="M25" s="8"/>
      <c r="N25" s="22"/>
      <c r="O25" s="8"/>
    </row>
    <row r="26" spans="1:15" s="14" customFormat="1" ht="15">
      <c r="A26" s="468"/>
      <c r="B26" s="48"/>
      <c r="C26" s="149"/>
      <c r="D26" s="71" t="s">
        <v>311</v>
      </c>
      <c r="E26" s="72"/>
      <c r="F26" s="72"/>
      <c r="G26" s="73">
        <v>59124.12</v>
      </c>
      <c r="H26" s="60"/>
      <c r="I26" s="58"/>
      <c r="J26" s="58"/>
      <c r="K26" s="59"/>
      <c r="L26" s="315"/>
      <c r="M26" s="8"/>
      <c r="N26" s="22"/>
      <c r="O26" s="8"/>
    </row>
    <row r="27" spans="1:15" s="14" customFormat="1" ht="53.25" customHeight="1">
      <c r="A27" s="473"/>
      <c r="B27" s="53"/>
      <c r="C27" s="150"/>
      <c r="D27" s="151" t="s">
        <v>199</v>
      </c>
      <c r="E27" s="74"/>
      <c r="F27" s="74"/>
      <c r="G27" s="75">
        <v>1106785.61</v>
      </c>
      <c r="H27" s="61"/>
      <c r="I27" s="140"/>
      <c r="J27" s="140"/>
      <c r="K27" s="141"/>
      <c r="L27" s="318"/>
      <c r="M27" s="8"/>
      <c r="N27" s="22"/>
      <c r="O27" s="8"/>
    </row>
    <row r="28" spans="1:15" s="14" customFormat="1" ht="48" customHeight="1">
      <c r="A28" s="407" t="s">
        <v>0</v>
      </c>
      <c r="B28" s="51">
        <v>801</v>
      </c>
      <c r="C28" s="159">
        <v>80103</v>
      </c>
      <c r="D28" s="76" t="s">
        <v>15</v>
      </c>
      <c r="E28" s="62">
        <v>241894</v>
      </c>
      <c r="F28" s="62">
        <v>188438</v>
      </c>
      <c r="G28" s="63">
        <f>SUM(G29:G32)</f>
        <v>188437.51</v>
      </c>
      <c r="H28" s="52">
        <f>G28/F28*100</f>
        <v>99.99973996752249</v>
      </c>
      <c r="I28" s="166"/>
      <c r="J28" s="166"/>
      <c r="K28" s="77"/>
      <c r="L28" s="283"/>
      <c r="M28" s="8"/>
      <c r="N28" s="22"/>
      <c r="O28" s="8"/>
    </row>
    <row r="29" spans="1:15" s="14" customFormat="1" ht="28.5" customHeight="1">
      <c r="A29" s="468"/>
      <c r="B29" s="48"/>
      <c r="C29" s="149"/>
      <c r="D29" s="71" t="s">
        <v>132</v>
      </c>
      <c r="E29" s="167"/>
      <c r="F29" s="167"/>
      <c r="G29" s="73">
        <v>26400.88</v>
      </c>
      <c r="H29" s="148"/>
      <c r="I29" s="58"/>
      <c r="J29" s="58"/>
      <c r="K29" s="59"/>
      <c r="L29" s="315"/>
      <c r="M29" s="8"/>
      <c r="N29" s="22"/>
      <c r="O29" s="8"/>
    </row>
    <row r="30" spans="1:15" s="14" customFormat="1" ht="31.5" customHeight="1">
      <c r="A30" s="468"/>
      <c r="B30" s="48"/>
      <c r="C30" s="149"/>
      <c r="D30" s="71" t="s">
        <v>198</v>
      </c>
      <c r="E30" s="72"/>
      <c r="F30" s="72"/>
      <c r="G30" s="73">
        <v>69476</v>
      </c>
      <c r="H30" s="60"/>
      <c r="I30" s="58"/>
      <c r="J30" s="58"/>
      <c r="K30" s="59"/>
      <c r="L30" s="315"/>
      <c r="M30" s="8"/>
      <c r="N30" s="22"/>
      <c r="O30" s="8"/>
    </row>
    <row r="31" spans="1:15" s="14" customFormat="1" ht="31.5" customHeight="1">
      <c r="A31" s="468"/>
      <c r="B31" s="48"/>
      <c r="C31" s="149"/>
      <c r="D31" s="71" t="s">
        <v>311</v>
      </c>
      <c r="E31" s="72"/>
      <c r="F31" s="72"/>
      <c r="G31" s="73">
        <v>3994.87</v>
      </c>
      <c r="H31" s="60"/>
      <c r="I31" s="58"/>
      <c r="J31" s="58"/>
      <c r="K31" s="59"/>
      <c r="L31" s="315"/>
      <c r="M31" s="8"/>
      <c r="N31" s="22"/>
      <c r="O31" s="8"/>
    </row>
    <row r="32" spans="1:15" s="14" customFormat="1" ht="42.75" customHeight="1">
      <c r="A32" s="468"/>
      <c r="B32" s="53"/>
      <c r="C32" s="150"/>
      <c r="D32" s="151" t="s">
        <v>199</v>
      </c>
      <c r="E32" s="74"/>
      <c r="F32" s="74"/>
      <c r="G32" s="75">
        <v>88565.76</v>
      </c>
      <c r="H32" s="61"/>
      <c r="I32" s="140"/>
      <c r="J32" s="140"/>
      <c r="K32" s="141"/>
      <c r="L32" s="318"/>
      <c r="M32" s="8"/>
      <c r="N32" s="22"/>
      <c r="O32" s="8"/>
    </row>
    <row r="33" spans="1:15" s="26" customFormat="1" ht="33.75" customHeight="1">
      <c r="A33" s="407" t="s">
        <v>1</v>
      </c>
      <c r="B33" s="51">
        <v>801</v>
      </c>
      <c r="C33" s="159">
        <v>80104</v>
      </c>
      <c r="D33" s="76" t="s">
        <v>129</v>
      </c>
      <c r="E33" s="62">
        <v>2728356</v>
      </c>
      <c r="F33" s="62">
        <v>3736512</v>
      </c>
      <c r="G33" s="63">
        <f>SUM(G34:G44)</f>
        <v>3736511.8200000003</v>
      </c>
      <c r="H33" s="52">
        <f>G33/F33*100</f>
        <v>99.99999518267305</v>
      </c>
      <c r="I33" s="56"/>
      <c r="J33" s="56"/>
      <c r="K33" s="57"/>
      <c r="L33" s="269"/>
      <c r="M33" s="16"/>
      <c r="N33" s="25"/>
      <c r="O33" s="16"/>
    </row>
    <row r="34" spans="1:15" s="14" customFormat="1" ht="24">
      <c r="A34" s="468"/>
      <c r="B34" s="168"/>
      <c r="C34" s="169"/>
      <c r="D34" s="71" t="s">
        <v>146</v>
      </c>
      <c r="E34" s="72"/>
      <c r="F34" s="72"/>
      <c r="G34" s="73">
        <v>655622.9</v>
      </c>
      <c r="H34" s="60"/>
      <c r="I34" s="58"/>
      <c r="J34" s="58"/>
      <c r="K34" s="59"/>
      <c r="L34" s="315"/>
      <c r="M34" s="8"/>
      <c r="N34" s="22"/>
      <c r="O34" s="8"/>
    </row>
    <row r="35" spans="1:15" s="14" customFormat="1" ht="24">
      <c r="A35" s="468"/>
      <c r="B35" s="48"/>
      <c r="C35" s="149"/>
      <c r="D35" s="71" t="s">
        <v>147</v>
      </c>
      <c r="E35" s="72"/>
      <c r="F35" s="72"/>
      <c r="G35" s="73">
        <v>435300.04</v>
      </c>
      <c r="H35" s="60"/>
      <c r="I35" s="58"/>
      <c r="J35" s="58"/>
      <c r="K35" s="59"/>
      <c r="L35" s="315"/>
      <c r="M35" s="8"/>
      <c r="N35" s="22"/>
      <c r="O35" s="8"/>
    </row>
    <row r="36" spans="1:15" s="14" customFormat="1" ht="15">
      <c r="A36" s="468"/>
      <c r="B36" s="48"/>
      <c r="C36" s="149"/>
      <c r="D36" s="71" t="s">
        <v>148</v>
      </c>
      <c r="E36" s="72"/>
      <c r="F36" s="72"/>
      <c r="G36" s="78">
        <v>590399.02</v>
      </c>
      <c r="H36" s="60"/>
      <c r="I36" s="58"/>
      <c r="J36" s="58"/>
      <c r="K36" s="59"/>
      <c r="L36" s="315"/>
      <c r="M36" s="8"/>
      <c r="N36" s="22"/>
      <c r="O36" s="8"/>
    </row>
    <row r="37" spans="1:15" s="14" customFormat="1" ht="15">
      <c r="A37" s="468"/>
      <c r="B37" s="48"/>
      <c r="C37" s="149"/>
      <c r="D37" s="71" t="s">
        <v>154</v>
      </c>
      <c r="E37" s="72"/>
      <c r="F37" s="72"/>
      <c r="G37" s="78">
        <v>301897.18</v>
      </c>
      <c r="H37" s="60"/>
      <c r="I37" s="58"/>
      <c r="J37" s="58"/>
      <c r="K37" s="59"/>
      <c r="L37" s="315"/>
      <c r="M37" s="8"/>
      <c r="N37" s="22"/>
      <c r="O37" s="8"/>
    </row>
    <row r="38" spans="1:15" s="14" customFormat="1" ht="15">
      <c r="A38" s="468"/>
      <c r="B38" s="48"/>
      <c r="C38" s="149"/>
      <c r="D38" s="71" t="s">
        <v>155</v>
      </c>
      <c r="E38" s="72"/>
      <c r="F38" s="72"/>
      <c r="G38" s="78">
        <v>280299.4</v>
      </c>
      <c r="H38" s="60"/>
      <c r="I38" s="58"/>
      <c r="J38" s="58"/>
      <c r="K38" s="59"/>
      <c r="L38" s="315"/>
      <c r="M38" s="8"/>
      <c r="N38" s="22"/>
      <c r="O38" s="8"/>
    </row>
    <row r="39" spans="1:15" s="14" customFormat="1" ht="15">
      <c r="A39" s="468"/>
      <c r="B39" s="48"/>
      <c r="C39" s="149"/>
      <c r="D39" s="71" t="s">
        <v>156</v>
      </c>
      <c r="E39" s="72"/>
      <c r="F39" s="72"/>
      <c r="G39" s="78">
        <v>329162.6</v>
      </c>
      <c r="H39" s="60"/>
      <c r="I39" s="58"/>
      <c r="J39" s="58"/>
      <c r="K39" s="59"/>
      <c r="L39" s="315"/>
      <c r="M39" s="8"/>
      <c r="N39" s="22"/>
      <c r="O39" s="8"/>
    </row>
    <row r="40" spans="1:15" s="14" customFormat="1" ht="24">
      <c r="A40" s="468"/>
      <c r="B40" s="48"/>
      <c r="C40" s="149"/>
      <c r="D40" s="71" t="s">
        <v>157</v>
      </c>
      <c r="E40" s="72"/>
      <c r="F40" s="72"/>
      <c r="G40" s="78">
        <v>385737.1</v>
      </c>
      <c r="H40" s="60"/>
      <c r="I40" s="58"/>
      <c r="J40" s="58"/>
      <c r="K40" s="59"/>
      <c r="L40" s="315"/>
      <c r="M40" s="8"/>
      <c r="N40" s="22"/>
      <c r="O40" s="8"/>
    </row>
    <row r="41" spans="1:15" s="14" customFormat="1" ht="24">
      <c r="A41" s="468"/>
      <c r="B41" s="48"/>
      <c r="C41" s="149"/>
      <c r="D41" s="71" t="s">
        <v>158</v>
      </c>
      <c r="E41" s="72"/>
      <c r="F41" s="72"/>
      <c r="G41" s="78">
        <v>207838.1</v>
      </c>
      <c r="H41" s="60"/>
      <c r="I41" s="58"/>
      <c r="J41" s="58"/>
      <c r="K41" s="59"/>
      <c r="L41" s="315"/>
      <c r="M41" s="8"/>
      <c r="N41" s="22"/>
      <c r="O41" s="8"/>
    </row>
    <row r="42" spans="1:15" s="14" customFormat="1" ht="15">
      <c r="A42" s="468"/>
      <c r="B42" s="48"/>
      <c r="C42" s="149"/>
      <c r="D42" s="71" t="s">
        <v>200</v>
      </c>
      <c r="E42" s="72"/>
      <c r="F42" s="72"/>
      <c r="G42" s="78">
        <v>297725.68</v>
      </c>
      <c r="H42" s="60"/>
      <c r="I42" s="58"/>
      <c r="J42" s="58"/>
      <c r="K42" s="59"/>
      <c r="L42" s="315"/>
      <c r="M42" s="8"/>
      <c r="N42" s="22"/>
      <c r="O42" s="8"/>
    </row>
    <row r="43" spans="1:15" s="14" customFormat="1" ht="18" customHeight="1">
      <c r="A43" s="468"/>
      <c r="B43" s="48"/>
      <c r="C43" s="149"/>
      <c r="D43" s="71" t="s">
        <v>201</v>
      </c>
      <c r="E43" s="72"/>
      <c r="F43" s="72"/>
      <c r="G43" s="78">
        <v>236909.4</v>
      </c>
      <c r="H43" s="60"/>
      <c r="I43" s="58"/>
      <c r="J43" s="58"/>
      <c r="K43" s="59"/>
      <c r="L43" s="315"/>
      <c r="M43" s="8"/>
      <c r="N43" s="22"/>
      <c r="O43" s="8"/>
    </row>
    <row r="44" spans="1:15" s="14" customFormat="1" ht="18" customHeight="1">
      <c r="A44" s="473"/>
      <c r="B44" s="53"/>
      <c r="C44" s="150"/>
      <c r="D44" s="151" t="s">
        <v>312</v>
      </c>
      <c r="E44" s="74"/>
      <c r="F44" s="74"/>
      <c r="G44" s="429">
        <v>15620.4</v>
      </c>
      <c r="H44" s="61"/>
      <c r="I44" s="140"/>
      <c r="J44" s="140"/>
      <c r="K44" s="141"/>
      <c r="L44" s="318"/>
      <c r="M44" s="8"/>
      <c r="N44" s="22"/>
      <c r="O44" s="8"/>
    </row>
    <row r="45" spans="1:15" s="26" customFormat="1" ht="24.75" customHeight="1">
      <c r="A45" s="407" t="s">
        <v>10</v>
      </c>
      <c r="B45" s="51">
        <v>801</v>
      </c>
      <c r="C45" s="159">
        <v>80104</v>
      </c>
      <c r="D45" s="76" t="s">
        <v>126</v>
      </c>
      <c r="E45" s="62">
        <v>434030</v>
      </c>
      <c r="F45" s="62">
        <v>395305</v>
      </c>
      <c r="G45" s="170">
        <f>SUM(G46)</f>
        <v>395304.08</v>
      </c>
      <c r="H45" s="52">
        <f>G45/F45*100</f>
        <v>99.99976726831181</v>
      </c>
      <c r="I45" s="56"/>
      <c r="J45" s="56"/>
      <c r="K45" s="57"/>
      <c r="L45" s="269"/>
      <c r="M45" s="16"/>
      <c r="N45" s="25"/>
      <c r="O45" s="16"/>
    </row>
    <row r="46" spans="1:15" s="14" customFormat="1" ht="25.5" customHeight="1">
      <c r="A46" s="407"/>
      <c r="B46" s="51"/>
      <c r="C46" s="159"/>
      <c r="D46" s="96" t="s">
        <v>145</v>
      </c>
      <c r="E46" s="65"/>
      <c r="F46" s="65"/>
      <c r="G46" s="66">
        <v>395304.08</v>
      </c>
      <c r="H46" s="67"/>
      <c r="I46" s="166"/>
      <c r="J46" s="166"/>
      <c r="K46" s="77"/>
      <c r="L46" s="283"/>
      <c r="M46" s="8"/>
      <c r="N46" s="22"/>
      <c r="O46" s="8"/>
    </row>
    <row r="47" spans="1:15" s="26" customFormat="1" ht="25.5" customHeight="1">
      <c r="A47" s="407" t="s">
        <v>2</v>
      </c>
      <c r="B47" s="51">
        <v>801</v>
      </c>
      <c r="C47" s="159">
        <v>80105</v>
      </c>
      <c r="D47" s="76" t="s">
        <v>159</v>
      </c>
      <c r="E47" s="62">
        <v>784255</v>
      </c>
      <c r="F47" s="62">
        <v>995267</v>
      </c>
      <c r="G47" s="63">
        <f>SUM(G48)</f>
        <v>991011.81</v>
      </c>
      <c r="H47" s="52">
        <f>G47/F47*100</f>
        <v>99.57245744106858</v>
      </c>
      <c r="I47" s="56"/>
      <c r="J47" s="56"/>
      <c r="K47" s="57"/>
      <c r="L47" s="269"/>
      <c r="M47" s="16"/>
      <c r="N47" s="25"/>
      <c r="O47" s="16"/>
    </row>
    <row r="48" spans="1:15" s="14" customFormat="1" ht="25.5" customHeight="1">
      <c r="A48" s="407"/>
      <c r="B48" s="336"/>
      <c r="C48" s="281"/>
      <c r="D48" s="282" t="s">
        <v>160</v>
      </c>
      <c r="E48" s="65"/>
      <c r="F48" s="65"/>
      <c r="G48" s="66">
        <v>991011.81</v>
      </c>
      <c r="H48" s="67"/>
      <c r="I48" s="166"/>
      <c r="J48" s="166"/>
      <c r="K48" s="77"/>
      <c r="L48" s="283"/>
      <c r="M48" s="8"/>
      <c r="N48" s="22"/>
      <c r="O48" s="8"/>
    </row>
    <row r="49" spans="1:15" s="14" customFormat="1" ht="25.5" customHeight="1" hidden="1">
      <c r="A49" s="468"/>
      <c r="B49" s="168"/>
      <c r="C49" s="169"/>
      <c r="D49" s="171"/>
      <c r="E49" s="72"/>
      <c r="F49" s="72"/>
      <c r="G49" s="78"/>
      <c r="H49" s="60"/>
      <c r="I49" s="172"/>
      <c r="J49" s="58"/>
      <c r="K49" s="59"/>
      <c r="L49" s="315"/>
      <c r="M49" s="8"/>
      <c r="N49" s="22"/>
      <c r="O49" s="8"/>
    </row>
    <row r="50" spans="1:15" s="14" customFormat="1" ht="25.5" customHeight="1" hidden="1">
      <c r="A50" s="468"/>
      <c r="B50" s="168"/>
      <c r="C50" s="169"/>
      <c r="D50" s="171"/>
      <c r="E50" s="72"/>
      <c r="F50" s="72"/>
      <c r="G50" s="78"/>
      <c r="H50" s="60"/>
      <c r="I50" s="172"/>
      <c r="J50" s="58"/>
      <c r="K50" s="59"/>
      <c r="L50" s="315"/>
      <c r="M50" s="8"/>
      <c r="N50" s="22"/>
      <c r="O50" s="8"/>
    </row>
    <row r="51" spans="1:15" s="26" customFormat="1" ht="27.75" customHeight="1">
      <c r="A51" s="407" t="s">
        <v>3</v>
      </c>
      <c r="B51" s="51">
        <v>801</v>
      </c>
      <c r="C51" s="159">
        <v>80106</v>
      </c>
      <c r="D51" s="76" t="s">
        <v>182</v>
      </c>
      <c r="E51" s="62">
        <v>230370</v>
      </c>
      <c r="F51" s="62">
        <v>164452</v>
      </c>
      <c r="G51" s="173">
        <f>SUM(G52:G54)</f>
        <v>163585.18</v>
      </c>
      <c r="H51" s="52">
        <f>G51/F51*100</f>
        <v>99.47290394765645</v>
      </c>
      <c r="I51" s="174"/>
      <c r="J51" s="56"/>
      <c r="K51" s="57"/>
      <c r="L51" s="269"/>
      <c r="M51" s="16"/>
      <c r="N51" s="25"/>
      <c r="O51" s="16"/>
    </row>
    <row r="52" spans="1:15" s="14" customFormat="1" ht="25.5" customHeight="1">
      <c r="A52" s="468"/>
      <c r="B52" s="168"/>
      <c r="C52" s="169"/>
      <c r="D52" s="171" t="s">
        <v>183</v>
      </c>
      <c r="E52" s="72"/>
      <c r="F52" s="72"/>
      <c r="G52" s="78">
        <v>50447.38</v>
      </c>
      <c r="H52" s="60"/>
      <c r="I52" s="172"/>
      <c r="J52" s="58"/>
      <c r="K52" s="59"/>
      <c r="L52" s="315"/>
      <c r="M52" s="8"/>
      <c r="N52" s="22"/>
      <c r="O52" s="8"/>
    </row>
    <row r="53" spans="1:15" s="14" customFormat="1" ht="25.5" customHeight="1">
      <c r="A53" s="468"/>
      <c r="B53" s="168"/>
      <c r="C53" s="169"/>
      <c r="D53" s="171" t="s">
        <v>202</v>
      </c>
      <c r="E53" s="72"/>
      <c r="F53" s="72"/>
      <c r="G53" s="78">
        <v>72641.05</v>
      </c>
      <c r="H53" s="60"/>
      <c r="I53" s="172"/>
      <c r="J53" s="58"/>
      <c r="K53" s="59"/>
      <c r="L53" s="315"/>
      <c r="M53" s="8"/>
      <c r="N53" s="22"/>
      <c r="O53" s="8"/>
    </row>
    <row r="54" spans="1:15" s="14" customFormat="1" ht="25.5" customHeight="1">
      <c r="A54" s="468"/>
      <c r="B54" s="168"/>
      <c r="C54" s="169"/>
      <c r="D54" s="171" t="s">
        <v>203</v>
      </c>
      <c r="E54" s="72"/>
      <c r="F54" s="72"/>
      <c r="G54" s="78">
        <v>40496.75</v>
      </c>
      <c r="H54" s="60"/>
      <c r="I54" s="172"/>
      <c r="J54" s="58"/>
      <c r="K54" s="59"/>
      <c r="L54" s="315"/>
      <c r="M54" s="8"/>
      <c r="N54" s="22"/>
      <c r="O54" s="8"/>
    </row>
    <row r="55" spans="1:15" s="14" customFormat="1" ht="28.5" customHeight="1">
      <c r="A55" s="407" t="s">
        <v>4</v>
      </c>
      <c r="B55" s="51">
        <v>801</v>
      </c>
      <c r="C55" s="159">
        <v>80110</v>
      </c>
      <c r="D55" s="76" t="s">
        <v>41</v>
      </c>
      <c r="E55" s="62">
        <v>1535552</v>
      </c>
      <c r="F55" s="175">
        <v>1370288</v>
      </c>
      <c r="G55" s="63">
        <f>SUM(G56:G58)</f>
        <v>1370287.0699999998</v>
      </c>
      <c r="H55" s="52">
        <f>G55/F55*100</f>
        <v>99.99993213105564</v>
      </c>
      <c r="I55" s="166"/>
      <c r="J55" s="166"/>
      <c r="K55" s="77"/>
      <c r="L55" s="283"/>
      <c r="M55" s="8"/>
      <c r="N55" s="22"/>
      <c r="O55" s="8"/>
    </row>
    <row r="56" spans="1:15" s="14" customFormat="1" ht="15">
      <c r="A56" s="468"/>
      <c r="B56" s="48"/>
      <c r="C56" s="149"/>
      <c r="D56" s="71" t="s">
        <v>144</v>
      </c>
      <c r="E56" s="72"/>
      <c r="F56" s="72"/>
      <c r="G56" s="73">
        <v>497961.58</v>
      </c>
      <c r="H56" s="60"/>
      <c r="I56" s="58"/>
      <c r="J56" s="58"/>
      <c r="K56" s="59"/>
      <c r="L56" s="315"/>
      <c r="M56" s="8"/>
      <c r="N56" s="22"/>
      <c r="O56" s="8"/>
    </row>
    <row r="57" spans="1:15" s="14" customFormat="1" ht="48">
      <c r="A57" s="468"/>
      <c r="B57" s="48"/>
      <c r="C57" s="149"/>
      <c r="D57" s="71" t="s">
        <v>204</v>
      </c>
      <c r="E57" s="72"/>
      <c r="F57" s="72"/>
      <c r="G57" s="73">
        <v>433988.87</v>
      </c>
      <c r="H57" s="60"/>
      <c r="I57" s="58"/>
      <c r="J57" s="58"/>
      <c r="K57" s="59"/>
      <c r="L57" s="315"/>
      <c r="M57" s="8"/>
      <c r="N57" s="22"/>
      <c r="O57" s="8"/>
    </row>
    <row r="58" spans="1:15" s="14" customFormat="1" ht="36">
      <c r="A58" s="468"/>
      <c r="B58" s="48"/>
      <c r="C58" s="149"/>
      <c r="D58" s="71" t="s">
        <v>205</v>
      </c>
      <c r="E58" s="72"/>
      <c r="F58" s="72"/>
      <c r="G58" s="73">
        <v>438336.62</v>
      </c>
      <c r="H58" s="61"/>
      <c r="I58" s="58"/>
      <c r="J58" s="58"/>
      <c r="K58" s="59"/>
      <c r="L58" s="315"/>
      <c r="M58" s="8"/>
      <c r="N58" s="22"/>
      <c r="O58" s="8"/>
    </row>
    <row r="59" spans="1:15" s="14" customFormat="1" ht="24">
      <c r="A59" s="407" t="s">
        <v>151</v>
      </c>
      <c r="B59" s="51">
        <v>801</v>
      </c>
      <c r="C59" s="159">
        <v>80110</v>
      </c>
      <c r="D59" s="76" t="s">
        <v>42</v>
      </c>
      <c r="E59" s="62">
        <v>2978575</v>
      </c>
      <c r="F59" s="175">
        <v>3273069</v>
      </c>
      <c r="G59" s="63">
        <f>SUM(G60:G61)</f>
        <v>3273068.75</v>
      </c>
      <c r="H59" s="52">
        <f>G59/F59*100</f>
        <v>99.99999236190865</v>
      </c>
      <c r="I59" s="166"/>
      <c r="J59" s="166"/>
      <c r="K59" s="77"/>
      <c r="L59" s="283"/>
      <c r="M59" s="8"/>
      <c r="N59" s="22"/>
      <c r="O59" s="8"/>
    </row>
    <row r="60" spans="1:15" s="14" customFormat="1" ht="24">
      <c r="A60" s="468"/>
      <c r="B60" s="48"/>
      <c r="C60" s="149"/>
      <c r="D60" s="71" t="s">
        <v>133</v>
      </c>
      <c r="E60" s="72"/>
      <c r="F60" s="72"/>
      <c r="G60" s="73">
        <v>1829738.75</v>
      </c>
      <c r="H60" s="60"/>
      <c r="I60" s="58"/>
      <c r="J60" s="58"/>
      <c r="K60" s="59"/>
      <c r="L60" s="315"/>
      <c r="M60" s="8"/>
      <c r="N60" s="22"/>
      <c r="O60" s="8"/>
    </row>
    <row r="61" spans="1:15" s="14" customFormat="1" ht="24">
      <c r="A61" s="468"/>
      <c r="B61" s="48"/>
      <c r="C61" s="149"/>
      <c r="D61" s="71" t="s">
        <v>143</v>
      </c>
      <c r="E61" s="72"/>
      <c r="F61" s="72"/>
      <c r="G61" s="73">
        <v>1443330</v>
      </c>
      <c r="H61" s="60"/>
      <c r="I61" s="58"/>
      <c r="J61" s="58"/>
      <c r="K61" s="59"/>
      <c r="L61" s="315"/>
      <c r="M61" s="8"/>
      <c r="N61" s="22"/>
      <c r="O61" s="8"/>
    </row>
    <row r="62" spans="1:15" s="14" customFormat="1" ht="15" hidden="1">
      <c r="A62" s="468"/>
      <c r="B62" s="44"/>
      <c r="C62" s="47"/>
      <c r="D62" s="46"/>
      <c r="E62" s="23"/>
      <c r="F62" s="23"/>
      <c r="G62" s="24"/>
      <c r="H62" s="20"/>
      <c r="I62" s="45"/>
      <c r="J62" s="45"/>
      <c r="K62" s="19"/>
      <c r="L62" s="475"/>
      <c r="M62" s="8"/>
      <c r="N62" s="22"/>
      <c r="O62" s="8"/>
    </row>
    <row r="63" spans="1:15" s="14" customFormat="1" ht="15" hidden="1">
      <c r="A63" s="468"/>
      <c r="B63" s="44"/>
      <c r="C63" s="47"/>
      <c r="D63" s="46"/>
      <c r="E63" s="23"/>
      <c r="F63" s="23"/>
      <c r="G63" s="24"/>
      <c r="H63" s="20"/>
      <c r="I63" s="45"/>
      <c r="J63" s="45"/>
      <c r="K63" s="19"/>
      <c r="L63" s="475"/>
      <c r="M63" s="8"/>
      <c r="N63" s="22"/>
      <c r="O63" s="8"/>
    </row>
    <row r="64" spans="1:15" s="14" customFormat="1" ht="30.75" customHeight="1">
      <c r="A64" s="407">
        <v>10</v>
      </c>
      <c r="B64" s="51">
        <v>801</v>
      </c>
      <c r="C64" s="159">
        <v>80130</v>
      </c>
      <c r="D64" s="76" t="s">
        <v>265</v>
      </c>
      <c r="E64" s="62"/>
      <c r="F64" s="175">
        <v>4197637</v>
      </c>
      <c r="G64" s="63">
        <f>SUM(G65:G83)</f>
        <v>2101833.57</v>
      </c>
      <c r="H64" s="52">
        <f>G64/F64*100</f>
        <v>50.07182779263666</v>
      </c>
      <c r="I64" s="166"/>
      <c r="J64" s="166"/>
      <c r="K64" s="77"/>
      <c r="L64" s="283"/>
      <c r="M64" s="8"/>
      <c r="N64" s="22"/>
      <c r="O64" s="8"/>
    </row>
    <row r="65" spans="1:15" s="357" customFormat="1" ht="36">
      <c r="A65" s="476"/>
      <c r="B65" s="284"/>
      <c r="C65" s="358"/>
      <c r="D65" s="291" t="s">
        <v>139</v>
      </c>
      <c r="E65" s="69"/>
      <c r="F65" s="69"/>
      <c r="G65" s="290">
        <v>91873.05</v>
      </c>
      <c r="H65" s="359"/>
      <c r="I65" s="327"/>
      <c r="J65" s="327"/>
      <c r="K65" s="328"/>
      <c r="L65" s="518"/>
      <c r="M65" s="355"/>
      <c r="N65" s="356"/>
      <c r="O65" s="355"/>
    </row>
    <row r="66" spans="1:15" s="357" customFormat="1" ht="48">
      <c r="A66" s="478"/>
      <c r="B66" s="53"/>
      <c r="C66" s="150"/>
      <c r="D66" s="216" t="s">
        <v>313</v>
      </c>
      <c r="E66" s="145"/>
      <c r="F66" s="145"/>
      <c r="G66" s="75">
        <v>123297.6</v>
      </c>
      <c r="H66" s="514"/>
      <c r="I66" s="329"/>
      <c r="J66" s="202"/>
      <c r="K66" s="330"/>
      <c r="L66" s="519"/>
      <c r="M66" s="355"/>
      <c r="N66" s="356"/>
      <c r="O66" s="355"/>
    </row>
    <row r="67" spans="1:15" s="357" customFormat="1" ht="36">
      <c r="A67" s="474"/>
      <c r="B67" s="48"/>
      <c r="C67" s="149"/>
      <c r="D67" s="180" t="s">
        <v>295</v>
      </c>
      <c r="E67" s="167"/>
      <c r="F67" s="167"/>
      <c r="G67" s="73">
        <v>51222.05</v>
      </c>
      <c r="H67" s="430"/>
      <c r="I67" s="205"/>
      <c r="J67" s="205"/>
      <c r="K67" s="206"/>
      <c r="L67" s="518"/>
      <c r="M67" s="355"/>
      <c r="N67" s="356"/>
      <c r="O67" s="355"/>
    </row>
    <row r="68" spans="1:15" s="357" customFormat="1" ht="36">
      <c r="A68" s="474"/>
      <c r="B68" s="48"/>
      <c r="C68" s="149"/>
      <c r="D68" s="360" t="s">
        <v>314</v>
      </c>
      <c r="E68" s="167"/>
      <c r="F68" s="167"/>
      <c r="G68" s="73">
        <v>15593.52</v>
      </c>
      <c r="H68" s="430"/>
      <c r="I68" s="205"/>
      <c r="J68" s="205"/>
      <c r="K68" s="206"/>
      <c r="L68" s="518"/>
      <c r="M68" s="355"/>
      <c r="N68" s="356"/>
      <c r="O68" s="355"/>
    </row>
    <row r="69" spans="1:15" s="357" customFormat="1" ht="15">
      <c r="A69" s="474"/>
      <c r="B69" s="48"/>
      <c r="C69" s="149"/>
      <c r="D69" s="180" t="s">
        <v>315</v>
      </c>
      <c r="E69" s="167"/>
      <c r="F69" s="167"/>
      <c r="G69" s="73">
        <v>2417.6</v>
      </c>
      <c r="H69" s="430"/>
      <c r="I69" s="205"/>
      <c r="J69" s="205"/>
      <c r="K69" s="206"/>
      <c r="L69" s="518"/>
      <c r="M69" s="355"/>
      <c r="N69" s="356"/>
      <c r="O69" s="355"/>
    </row>
    <row r="70" spans="1:15" s="357" customFormat="1" ht="24">
      <c r="A70" s="474"/>
      <c r="B70" s="48"/>
      <c r="C70" s="149"/>
      <c r="D70" s="180" t="s">
        <v>236</v>
      </c>
      <c r="E70" s="167"/>
      <c r="F70" s="167"/>
      <c r="G70" s="73">
        <v>6769.28</v>
      </c>
      <c r="H70" s="430"/>
      <c r="I70" s="205"/>
      <c r="J70" s="205"/>
      <c r="K70" s="206"/>
      <c r="L70" s="518"/>
      <c r="M70" s="355"/>
      <c r="N70" s="356"/>
      <c r="O70" s="355"/>
    </row>
    <row r="71" spans="1:15" s="357" customFormat="1" ht="24">
      <c r="A71" s="474"/>
      <c r="B71" s="48"/>
      <c r="C71" s="149"/>
      <c r="D71" s="180" t="s">
        <v>140</v>
      </c>
      <c r="E71" s="167"/>
      <c r="F71" s="167"/>
      <c r="G71" s="73">
        <v>8340.72</v>
      </c>
      <c r="H71" s="430"/>
      <c r="I71" s="205"/>
      <c r="J71" s="205"/>
      <c r="K71" s="206"/>
      <c r="L71" s="518"/>
      <c r="M71" s="355"/>
      <c r="N71" s="356"/>
      <c r="O71" s="355"/>
    </row>
    <row r="72" spans="1:15" s="357" customFormat="1" ht="24">
      <c r="A72" s="474"/>
      <c r="B72" s="48"/>
      <c r="C72" s="149"/>
      <c r="D72" s="180" t="s">
        <v>297</v>
      </c>
      <c r="E72" s="167"/>
      <c r="F72" s="167"/>
      <c r="G72" s="73">
        <v>35901.36</v>
      </c>
      <c r="H72" s="430"/>
      <c r="I72" s="205"/>
      <c r="J72" s="205"/>
      <c r="K72" s="206"/>
      <c r="L72" s="518"/>
      <c r="M72" s="355"/>
      <c r="N72" s="356"/>
      <c r="O72" s="355"/>
    </row>
    <row r="73" spans="1:15" s="357" customFormat="1" ht="48">
      <c r="A73" s="474"/>
      <c r="B73" s="48"/>
      <c r="C73" s="149"/>
      <c r="D73" s="180" t="s">
        <v>298</v>
      </c>
      <c r="E73" s="167"/>
      <c r="F73" s="167"/>
      <c r="G73" s="73">
        <v>64169.55</v>
      </c>
      <c r="H73" s="430"/>
      <c r="I73" s="205"/>
      <c r="J73" s="205"/>
      <c r="K73" s="206"/>
      <c r="L73" s="518"/>
      <c r="M73" s="355"/>
      <c r="N73" s="356"/>
      <c r="O73" s="355"/>
    </row>
    <row r="74" spans="1:15" s="357" customFormat="1" ht="72">
      <c r="A74" s="474"/>
      <c r="B74" s="48"/>
      <c r="C74" s="149"/>
      <c r="D74" s="180" t="s">
        <v>291</v>
      </c>
      <c r="E74" s="167"/>
      <c r="F74" s="167"/>
      <c r="G74" s="73">
        <v>61931.86</v>
      </c>
      <c r="H74" s="430"/>
      <c r="I74" s="205"/>
      <c r="J74" s="205"/>
      <c r="K74" s="206"/>
      <c r="L74" s="518"/>
      <c r="M74" s="355"/>
      <c r="N74" s="356"/>
      <c r="O74" s="355"/>
    </row>
    <row r="75" spans="1:15" s="357" customFormat="1" ht="15">
      <c r="A75" s="474"/>
      <c r="B75" s="48"/>
      <c r="C75" s="149"/>
      <c r="D75" s="180" t="s">
        <v>303</v>
      </c>
      <c r="E75" s="167"/>
      <c r="F75" s="167"/>
      <c r="G75" s="73">
        <v>81889.34</v>
      </c>
      <c r="H75" s="430"/>
      <c r="I75" s="205"/>
      <c r="J75" s="205"/>
      <c r="K75" s="206"/>
      <c r="L75" s="518"/>
      <c r="M75" s="355"/>
      <c r="N75" s="356"/>
      <c r="O75" s="355"/>
    </row>
    <row r="76" spans="1:15" s="357" customFormat="1" ht="36">
      <c r="A76" s="474"/>
      <c r="B76" s="48"/>
      <c r="C76" s="149"/>
      <c r="D76" s="180" t="s">
        <v>238</v>
      </c>
      <c r="E76" s="167"/>
      <c r="F76" s="167"/>
      <c r="G76" s="73">
        <v>51857.520000000004</v>
      </c>
      <c r="H76" s="430"/>
      <c r="I76" s="205"/>
      <c r="J76" s="205"/>
      <c r="K76" s="206"/>
      <c r="L76" s="518"/>
      <c r="M76" s="355"/>
      <c r="N76" s="356"/>
      <c r="O76" s="355"/>
    </row>
    <row r="77" spans="1:15" s="357" customFormat="1" ht="15">
      <c r="A77" s="474"/>
      <c r="B77" s="48"/>
      <c r="C77" s="149"/>
      <c r="D77" s="180" t="s">
        <v>171</v>
      </c>
      <c r="E77" s="167"/>
      <c r="F77" s="167"/>
      <c r="G77" s="73">
        <v>307579.22</v>
      </c>
      <c r="H77" s="430"/>
      <c r="I77" s="205"/>
      <c r="J77" s="205"/>
      <c r="K77" s="206"/>
      <c r="L77" s="518"/>
      <c r="M77" s="355"/>
      <c r="N77" s="356"/>
      <c r="O77" s="355"/>
    </row>
    <row r="78" spans="1:15" s="357" customFormat="1" ht="48">
      <c r="A78" s="474"/>
      <c r="B78" s="48"/>
      <c r="C78" s="149"/>
      <c r="D78" s="180" t="s">
        <v>299</v>
      </c>
      <c r="E78" s="167"/>
      <c r="F78" s="167"/>
      <c r="G78" s="73">
        <v>208774.28</v>
      </c>
      <c r="H78" s="430"/>
      <c r="I78" s="205"/>
      <c r="J78" s="205"/>
      <c r="K78" s="206"/>
      <c r="L78" s="518"/>
      <c r="M78" s="355"/>
      <c r="N78" s="356"/>
      <c r="O78" s="355"/>
    </row>
    <row r="79" spans="1:15" s="357" customFormat="1" ht="24">
      <c r="A79" s="474"/>
      <c r="B79" s="48"/>
      <c r="C79" s="149"/>
      <c r="D79" s="180" t="s">
        <v>239</v>
      </c>
      <c r="E79" s="167"/>
      <c r="F79" s="167"/>
      <c r="G79" s="73">
        <v>3390.92</v>
      </c>
      <c r="H79" s="430"/>
      <c r="I79" s="205"/>
      <c r="J79" s="205"/>
      <c r="K79" s="206"/>
      <c r="L79" s="518"/>
      <c r="M79" s="355"/>
      <c r="N79" s="356"/>
      <c r="O79" s="355"/>
    </row>
    <row r="80" spans="1:15" s="357" customFormat="1" ht="15">
      <c r="A80" s="474"/>
      <c r="B80" s="48"/>
      <c r="C80" s="149"/>
      <c r="D80" s="180" t="s">
        <v>300</v>
      </c>
      <c r="E80" s="167"/>
      <c r="F80" s="167"/>
      <c r="G80" s="73">
        <v>5923.12</v>
      </c>
      <c r="H80" s="430"/>
      <c r="I80" s="205"/>
      <c r="J80" s="205"/>
      <c r="K80" s="206"/>
      <c r="L80" s="518"/>
      <c r="M80" s="355"/>
      <c r="N80" s="356"/>
      <c r="O80" s="355"/>
    </row>
    <row r="81" spans="1:15" s="357" customFormat="1" ht="36">
      <c r="A81" s="474"/>
      <c r="B81" s="364"/>
      <c r="C81" s="149"/>
      <c r="D81" s="180" t="s">
        <v>240</v>
      </c>
      <c r="E81" s="167"/>
      <c r="F81" s="167"/>
      <c r="G81" s="73">
        <v>8607.72</v>
      </c>
      <c r="H81" s="430"/>
      <c r="I81" s="205"/>
      <c r="J81" s="205"/>
      <c r="K81" s="206"/>
      <c r="L81" s="518"/>
      <c r="M81" s="355"/>
      <c r="N81" s="356"/>
      <c r="O81" s="355"/>
    </row>
    <row r="82" spans="1:15" s="357" customFormat="1" ht="48">
      <c r="A82" s="478"/>
      <c r="B82" s="53"/>
      <c r="C82" s="150"/>
      <c r="D82" s="216" t="s">
        <v>343</v>
      </c>
      <c r="E82" s="145"/>
      <c r="F82" s="145"/>
      <c r="G82" s="75">
        <v>314630.63</v>
      </c>
      <c r="H82" s="514"/>
      <c r="I82" s="517"/>
      <c r="J82" s="329"/>
      <c r="K82" s="330"/>
      <c r="L82" s="477"/>
      <c r="M82" s="355"/>
      <c r="N82" s="356"/>
      <c r="O82" s="355"/>
    </row>
    <row r="83" spans="1:15" s="357" customFormat="1" ht="119.25" customHeight="1">
      <c r="A83" s="478"/>
      <c r="B83" s="53"/>
      <c r="C83" s="150"/>
      <c r="D83" s="180" t="s">
        <v>302</v>
      </c>
      <c r="E83" s="145"/>
      <c r="F83" s="145"/>
      <c r="G83" s="75">
        <v>657664.23</v>
      </c>
      <c r="H83" s="430"/>
      <c r="I83" s="205"/>
      <c r="J83" s="205"/>
      <c r="K83" s="206"/>
      <c r="L83" s="477"/>
      <c r="M83" s="355"/>
      <c r="N83" s="356"/>
      <c r="O83" s="355"/>
    </row>
    <row r="84" spans="1:15" s="188" customFormat="1" ht="47.25" customHeight="1">
      <c r="A84" s="407" t="s">
        <v>5</v>
      </c>
      <c r="B84" s="51">
        <v>851</v>
      </c>
      <c r="C84" s="50">
        <v>85121</v>
      </c>
      <c r="D84" s="142" t="s">
        <v>114</v>
      </c>
      <c r="E84" s="62"/>
      <c r="F84" s="62"/>
      <c r="G84" s="63"/>
      <c r="H84" s="52"/>
      <c r="I84" s="56">
        <v>0</v>
      </c>
      <c r="J84" s="56">
        <v>100000</v>
      </c>
      <c r="K84" s="57">
        <v>100000</v>
      </c>
      <c r="L84" s="269">
        <f>K84/J84*100</f>
        <v>100</v>
      </c>
      <c r="M84" s="186"/>
      <c r="N84" s="187"/>
      <c r="O84" s="186"/>
    </row>
    <row r="85" spans="1:15" s="14" customFormat="1" ht="76.5" customHeight="1">
      <c r="A85" s="407" t="s">
        <v>6</v>
      </c>
      <c r="B85" s="51">
        <v>851</v>
      </c>
      <c r="C85" s="50">
        <v>85149</v>
      </c>
      <c r="D85" s="142" t="s">
        <v>43</v>
      </c>
      <c r="E85" s="56"/>
      <c r="F85" s="56"/>
      <c r="G85" s="57"/>
      <c r="H85" s="67"/>
      <c r="I85" s="56">
        <v>210000</v>
      </c>
      <c r="J85" s="56">
        <v>210000</v>
      </c>
      <c r="K85" s="57">
        <f>SUM(K86:K107)</f>
        <v>210000</v>
      </c>
      <c r="L85" s="269">
        <f aca="true" t="shared" si="1" ref="L85:L98">K85/J85*100</f>
        <v>100</v>
      </c>
      <c r="M85" s="8"/>
      <c r="N85" s="22"/>
      <c r="O85" s="8"/>
    </row>
    <row r="86" spans="1:15" s="14" customFormat="1" ht="15">
      <c r="A86" s="476"/>
      <c r="B86" s="284"/>
      <c r="C86" s="270"/>
      <c r="D86" s="285" t="s">
        <v>44</v>
      </c>
      <c r="E86" s="286"/>
      <c r="F86" s="286"/>
      <c r="G86" s="287"/>
      <c r="H86" s="288"/>
      <c r="I86" s="286"/>
      <c r="J86" s="286">
        <v>47000</v>
      </c>
      <c r="K86" s="287">
        <v>47000</v>
      </c>
      <c r="L86" s="341">
        <f t="shared" si="1"/>
        <v>100</v>
      </c>
      <c r="M86" s="8"/>
      <c r="N86" s="22"/>
      <c r="O86" s="8"/>
    </row>
    <row r="87" spans="1:15" s="14" customFormat="1" ht="15">
      <c r="A87" s="474"/>
      <c r="B87" s="48"/>
      <c r="C87" s="49"/>
      <c r="D87" s="139" t="s">
        <v>45</v>
      </c>
      <c r="E87" s="58"/>
      <c r="F87" s="58"/>
      <c r="G87" s="59"/>
      <c r="H87" s="60"/>
      <c r="I87" s="58"/>
      <c r="J87" s="58">
        <v>17000</v>
      </c>
      <c r="K87" s="59">
        <v>17000</v>
      </c>
      <c r="L87" s="315">
        <f t="shared" si="1"/>
        <v>100</v>
      </c>
      <c r="M87" s="8"/>
      <c r="N87" s="22"/>
      <c r="O87" s="8"/>
    </row>
    <row r="88" spans="1:15" s="14" customFormat="1" ht="15">
      <c r="A88" s="474"/>
      <c r="B88" s="48"/>
      <c r="C88" s="49"/>
      <c r="D88" s="139" t="s">
        <v>46</v>
      </c>
      <c r="E88" s="58"/>
      <c r="F88" s="58"/>
      <c r="G88" s="59"/>
      <c r="H88" s="60"/>
      <c r="I88" s="58"/>
      <c r="J88" s="58">
        <v>12000</v>
      </c>
      <c r="K88" s="59">
        <v>12000</v>
      </c>
      <c r="L88" s="315">
        <f t="shared" si="1"/>
        <v>100</v>
      </c>
      <c r="M88" s="8"/>
      <c r="N88" s="22"/>
      <c r="O88" s="8"/>
    </row>
    <row r="89" spans="1:15" s="14" customFormat="1" ht="15">
      <c r="A89" s="474"/>
      <c r="B89" s="48"/>
      <c r="C89" s="49"/>
      <c r="D89" s="139" t="s">
        <v>47</v>
      </c>
      <c r="E89" s="58"/>
      <c r="F89" s="58"/>
      <c r="G89" s="59"/>
      <c r="H89" s="60"/>
      <c r="I89" s="58"/>
      <c r="J89" s="58">
        <v>15000</v>
      </c>
      <c r="K89" s="59">
        <v>15000</v>
      </c>
      <c r="L89" s="315">
        <f t="shared" si="1"/>
        <v>100</v>
      </c>
      <c r="M89" s="8"/>
      <c r="N89" s="22"/>
      <c r="O89" s="8"/>
    </row>
    <row r="90" spans="1:15" s="14" customFormat="1" ht="24">
      <c r="A90" s="474"/>
      <c r="B90" s="48"/>
      <c r="C90" s="49"/>
      <c r="D90" s="139" t="s">
        <v>48</v>
      </c>
      <c r="E90" s="58"/>
      <c r="F90" s="58"/>
      <c r="G90" s="59"/>
      <c r="H90" s="60"/>
      <c r="I90" s="58"/>
      <c r="J90" s="58">
        <v>46000</v>
      </c>
      <c r="K90" s="59">
        <v>46000</v>
      </c>
      <c r="L90" s="315">
        <f t="shared" si="1"/>
        <v>100</v>
      </c>
      <c r="M90" s="8"/>
      <c r="N90" s="22"/>
      <c r="O90" s="8"/>
    </row>
    <row r="91" spans="1:15" s="14" customFormat="1" ht="15">
      <c r="A91" s="474"/>
      <c r="B91" s="48"/>
      <c r="C91" s="49"/>
      <c r="D91" s="139" t="s">
        <v>114</v>
      </c>
      <c r="E91" s="58"/>
      <c r="F91" s="58"/>
      <c r="G91" s="59"/>
      <c r="H91" s="60"/>
      <c r="I91" s="58"/>
      <c r="J91" s="58">
        <v>10000</v>
      </c>
      <c r="K91" s="59">
        <v>10000</v>
      </c>
      <c r="L91" s="315">
        <f t="shared" si="1"/>
        <v>100</v>
      </c>
      <c r="M91" s="8"/>
      <c r="N91" s="22"/>
      <c r="O91" s="8"/>
    </row>
    <row r="92" spans="1:15" s="14" customFormat="1" ht="24">
      <c r="A92" s="478"/>
      <c r="B92" s="53"/>
      <c r="C92" s="54"/>
      <c r="D92" s="289" t="s">
        <v>49</v>
      </c>
      <c r="E92" s="140"/>
      <c r="F92" s="140"/>
      <c r="G92" s="141"/>
      <c r="H92" s="61"/>
      <c r="I92" s="140"/>
      <c r="J92" s="140">
        <v>15000</v>
      </c>
      <c r="K92" s="141">
        <v>15000</v>
      </c>
      <c r="L92" s="318">
        <f t="shared" si="1"/>
        <v>100</v>
      </c>
      <c r="M92" s="8"/>
      <c r="N92" s="22"/>
      <c r="O92" s="8"/>
    </row>
    <row r="93" spans="1:15" s="14" customFormat="1" ht="24">
      <c r="A93" s="474"/>
      <c r="B93" s="48"/>
      <c r="C93" s="49"/>
      <c r="D93" s="139" t="s">
        <v>206</v>
      </c>
      <c r="E93" s="58"/>
      <c r="F93" s="58"/>
      <c r="G93" s="59"/>
      <c r="H93" s="60"/>
      <c r="I93" s="58"/>
      <c r="J93" s="58">
        <v>5000</v>
      </c>
      <c r="K93" s="59">
        <v>5000</v>
      </c>
      <c r="L93" s="315">
        <f t="shared" si="1"/>
        <v>100</v>
      </c>
      <c r="M93" s="8"/>
      <c r="N93" s="22"/>
      <c r="O93" s="8"/>
    </row>
    <row r="94" spans="1:15" s="14" customFormat="1" ht="24">
      <c r="A94" s="474"/>
      <c r="B94" s="48"/>
      <c r="C94" s="49"/>
      <c r="D94" s="139" t="s">
        <v>261</v>
      </c>
      <c r="E94" s="58"/>
      <c r="F94" s="58"/>
      <c r="G94" s="59"/>
      <c r="H94" s="60"/>
      <c r="I94" s="58"/>
      <c r="J94" s="58">
        <v>10000</v>
      </c>
      <c r="K94" s="59">
        <v>10000</v>
      </c>
      <c r="L94" s="315">
        <f t="shared" si="1"/>
        <v>100</v>
      </c>
      <c r="M94" s="8"/>
      <c r="N94" s="22"/>
      <c r="O94" s="8"/>
    </row>
    <row r="95" spans="1:15" s="14" customFormat="1" ht="15">
      <c r="A95" s="474"/>
      <c r="B95" s="48"/>
      <c r="C95" s="49"/>
      <c r="D95" s="139" t="s">
        <v>305</v>
      </c>
      <c r="E95" s="58"/>
      <c r="F95" s="58"/>
      <c r="G95" s="59"/>
      <c r="H95" s="60"/>
      <c r="I95" s="58"/>
      <c r="J95" s="58">
        <v>8000</v>
      </c>
      <c r="K95" s="59">
        <v>8000</v>
      </c>
      <c r="L95" s="315">
        <f t="shared" si="1"/>
        <v>100</v>
      </c>
      <c r="M95" s="8"/>
      <c r="N95" s="22"/>
      <c r="O95" s="8"/>
    </row>
    <row r="96" spans="1:15" s="14" customFormat="1" ht="15">
      <c r="A96" s="474"/>
      <c r="B96" s="48"/>
      <c r="C96" s="49"/>
      <c r="D96" s="139" t="s">
        <v>207</v>
      </c>
      <c r="E96" s="58"/>
      <c r="F96" s="58"/>
      <c r="G96" s="59"/>
      <c r="H96" s="60"/>
      <c r="I96" s="58"/>
      <c r="J96" s="58">
        <v>5000</v>
      </c>
      <c r="K96" s="59">
        <v>5000</v>
      </c>
      <c r="L96" s="315">
        <f t="shared" si="1"/>
        <v>100</v>
      </c>
      <c r="M96" s="8"/>
      <c r="N96" s="22"/>
      <c r="O96" s="8"/>
    </row>
    <row r="97" spans="1:15" s="14" customFormat="1" ht="24">
      <c r="A97" s="474"/>
      <c r="B97" s="48"/>
      <c r="C97" s="49"/>
      <c r="D97" s="139" t="s">
        <v>262</v>
      </c>
      <c r="E97" s="58"/>
      <c r="F97" s="58"/>
      <c r="G97" s="59"/>
      <c r="H97" s="60"/>
      <c r="I97" s="58"/>
      <c r="J97" s="58">
        <v>10000</v>
      </c>
      <c r="K97" s="59">
        <v>10000</v>
      </c>
      <c r="L97" s="315">
        <f t="shared" si="1"/>
        <v>100</v>
      </c>
      <c r="M97" s="8"/>
      <c r="N97" s="22"/>
      <c r="O97" s="8"/>
    </row>
    <row r="98" spans="1:15" s="14" customFormat="1" ht="24">
      <c r="A98" s="474"/>
      <c r="B98" s="48"/>
      <c r="C98" s="49"/>
      <c r="D98" s="139" t="s">
        <v>316</v>
      </c>
      <c r="E98" s="58"/>
      <c r="F98" s="58"/>
      <c r="G98" s="59"/>
      <c r="H98" s="60"/>
      <c r="I98" s="58"/>
      <c r="J98" s="58">
        <v>10000</v>
      </c>
      <c r="K98" s="59">
        <v>10000</v>
      </c>
      <c r="L98" s="315">
        <f t="shared" si="1"/>
        <v>100</v>
      </c>
      <c r="M98" s="8"/>
      <c r="N98" s="22"/>
      <c r="O98" s="8"/>
    </row>
    <row r="99" spans="1:15" s="14" customFormat="1" ht="24">
      <c r="A99" s="478"/>
      <c r="B99" s="53"/>
      <c r="C99" s="54"/>
      <c r="D99" s="434" t="s">
        <v>306</v>
      </c>
      <c r="E99" s="140"/>
      <c r="F99" s="140"/>
      <c r="G99" s="141"/>
      <c r="H99" s="61"/>
      <c r="I99" s="140"/>
      <c r="J99" s="140"/>
      <c r="K99" s="141"/>
      <c r="L99" s="318"/>
      <c r="M99" s="8"/>
      <c r="N99" s="22"/>
      <c r="O99" s="8"/>
    </row>
    <row r="100" spans="1:15" s="14" customFormat="1" ht="15">
      <c r="A100" s="474"/>
      <c r="B100" s="48"/>
      <c r="C100" s="49"/>
      <c r="D100" s="176" t="s">
        <v>50</v>
      </c>
      <c r="E100" s="58"/>
      <c r="F100" s="58"/>
      <c r="G100" s="59"/>
      <c r="H100" s="60"/>
      <c r="I100" s="58"/>
      <c r="J100" s="58"/>
      <c r="K100" s="59"/>
      <c r="L100" s="315"/>
      <c r="M100" s="8"/>
      <c r="N100" s="22"/>
      <c r="O100" s="8"/>
    </row>
    <row r="101" spans="1:15" s="14" customFormat="1" ht="24">
      <c r="A101" s="474"/>
      <c r="B101" s="48"/>
      <c r="C101" s="49"/>
      <c r="D101" s="176" t="s">
        <v>208</v>
      </c>
      <c r="E101" s="58"/>
      <c r="F101" s="58"/>
      <c r="G101" s="59"/>
      <c r="H101" s="60"/>
      <c r="I101" s="58"/>
      <c r="J101" s="58"/>
      <c r="K101" s="59"/>
      <c r="L101" s="315"/>
      <c r="M101" s="8"/>
      <c r="N101" s="22"/>
      <c r="O101" s="8"/>
    </row>
    <row r="102" spans="1:15" s="14" customFormat="1" ht="36">
      <c r="A102" s="474"/>
      <c r="B102" s="48"/>
      <c r="C102" s="49"/>
      <c r="D102" s="176" t="s">
        <v>51</v>
      </c>
      <c r="E102" s="58"/>
      <c r="F102" s="58"/>
      <c r="G102" s="59"/>
      <c r="H102" s="60"/>
      <c r="I102" s="58"/>
      <c r="J102" s="58"/>
      <c r="K102" s="59"/>
      <c r="L102" s="315"/>
      <c r="M102" s="8"/>
      <c r="N102" s="22"/>
      <c r="O102" s="8"/>
    </row>
    <row r="103" spans="1:15" s="14" customFormat="1" ht="15">
      <c r="A103" s="474"/>
      <c r="B103" s="48"/>
      <c r="C103" s="49"/>
      <c r="D103" s="176" t="s">
        <v>52</v>
      </c>
      <c r="E103" s="58"/>
      <c r="F103" s="58"/>
      <c r="G103" s="59"/>
      <c r="H103" s="60"/>
      <c r="I103" s="58"/>
      <c r="J103" s="58"/>
      <c r="K103" s="59"/>
      <c r="L103" s="315"/>
      <c r="M103" s="8"/>
      <c r="N103" s="22"/>
      <c r="O103" s="8"/>
    </row>
    <row r="104" spans="1:15" s="14" customFormat="1" ht="24">
      <c r="A104" s="474"/>
      <c r="B104" s="48"/>
      <c r="C104" s="49"/>
      <c r="D104" s="176" t="s">
        <v>53</v>
      </c>
      <c r="E104" s="58"/>
      <c r="F104" s="58"/>
      <c r="G104" s="59"/>
      <c r="H104" s="60"/>
      <c r="I104" s="58"/>
      <c r="J104" s="58"/>
      <c r="K104" s="59"/>
      <c r="L104" s="315"/>
      <c r="M104" s="8"/>
      <c r="N104" s="22"/>
      <c r="O104" s="8"/>
    </row>
    <row r="105" spans="1:15" s="14" customFormat="1" ht="15">
      <c r="A105" s="474"/>
      <c r="B105" s="48"/>
      <c r="C105" s="49"/>
      <c r="D105" s="177" t="s">
        <v>209</v>
      </c>
      <c r="E105" s="58"/>
      <c r="F105" s="58"/>
      <c r="G105" s="59"/>
      <c r="H105" s="60"/>
      <c r="I105" s="58"/>
      <c r="J105" s="58"/>
      <c r="K105" s="59"/>
      <c r="L105" s="315"/>
      <c r="M105" s="8"/>
      <c r="N105" s="22"/>
      <c r="O105" s="8"/>
    </row>
    <row r="106" spans="1:15" s="14" customFormat="1" ht="24">
      <c r="A106" s="474"/>
      <c r="B106" s="48"/>
      <c r="C106" s="49"/>
      <c r="D106" s="177" t="s">
        <v>263</v>
      </c>
      <c r="E106" s="58"/>
      <c r="F106" s="58"/>
      <c r="G106" s="59"/>
      <c r="H106" s="60"/>
      <c r="I106" s="58"/>
      <c r="J106" s="58"/>
      <c r="K106" s="59"/>
      <c r="L106" s="315"/>
      <c r="M106" s="8"/>
      <c r="N106" s="22"/>
      <c r="O106" s="8"/>
    </row>
    <row r="107" spans="1:15" s="14" customFormat="1" ht="15">
      <c r="A107" s="474"/>
      <c r="B107" s="48"/>
      <c r="C107" s="49"/>
      <c r="D107" s="177" t="s">
        <v>210</v>
      </c>
      <c r="E107" s="58"/>
      <c r="F107" s="58"/>
      <c r="G107" s="59"/>
      <c r="H107" s="60"/>
      <c r="I107" s="58"/>
      <c r="J107" s="58"/>
      <c r="K107" s="59"/>
      <c r="L107" s="315"/>
      <c r="M107" s="8"/>
      <c r="N107" s="22"/>
      <c r="O107" s="8"/>
    </row>
    <row r="108" spans="1:15" s="14" customFormat="1" ht="77.25" customHeight="1">
      <c r="A108" s="407" t="s">
        <v>7</v>
      </c>
      <c r="B108" s="51">
        <v>851</v>
      </c>
      <c r="C108" s="50">
        <v>85153</v>
      </c>
      <c r="D108" s="142" t="s">
        <v>11</v>
      </c>
      <c r="E108" s="65"/>
      <c r="F108" s="65"/>
      <c r="G108" s="66"/>
      <c r="H108" s="67"/>
      <c r="I108" s="56">
        <v>100000</v>
      </c>
      <c r="J108" s="56">
        <f>SUM(J109:J116)</f>
        <v>120000</v>
      </c>
      <c r="K108" s="57">
        <f>SUM(K109:K112)</f>
        <v>119819.9</v>
      </c>
      <c r="L108" s="269">
        <f>K108/J108*100</f>
        <v>99.84991666666666</v>
      </c>
      <c r="M108" s="8"/>
      <c r="N108" s="22"/>
      <c r="O108" s="8"/>
    </row>
    <row r="109" spans="1:15" s="14" customFormat="1" ht="15">
      <c r="A109" s="476"/>
      <c r="B109" s="284"/>
      <c r="C109" s="270"/>
      <c r="D109" s="285" t="s">
        <v>37</v>
      </c>
      <c r="E109" s="87"/>
      <c r="F109" s="87"/>
      <c r="G109" s="290"/>
      <c r="H109" s="288"/>
      <c r="I109" s="286"/>
      <c r="J109" s="286">
        <v>20000</v>
      </c>
      <c r="K109" s="287">
        <v>20000</v>
      </c>
      <c r="L109" s="341">
        <f>K109/J109*100</f>
        <v>100</v>
      </c>
      <c r="M109" s="8"/>
      <c r="N109" s="22"/>
      <c r="O109" s="8"/>
    </row>
    <row r="110" spans="1:15" s="14" customFormat="1" ht="15">
      <c r="A110" s="474"/>
      <c r="B110" s="48"/>
      <c r="C110" s="49"/>
      <c r="D110" s="139" t="s">
        <v>162</v>
      </c>
      <c r="E110" s="72"/>
      <c r="F110" s="72"/>
      <c r="G110" s="73"/>
      <c r="H110" s="60"/>
      <c r="I110" s="58"/>
      <c r="J110" s="58">
        <v>40000</v>
      </c>
      <c r="K110" s="59">
        <v>39999.9</v>
      </c>
      <c r="L110" s="315">
        <f>K110/J110*100</f>
        <v>99.99974999999999</v>
      </c>
      <c r="M110" s="8"/>
      <c r="N110" s="22"/>
      <c r="O110" s="8"/>
    </row>
    <row r="111" spans="1:15" s="14" customFormat="1" ht="15">
      <c r="A111" s="474"/>
      <c r="B111" s="48"/>
      <c r="C111" s="49"/>
      <c r="D111" s="139" t="s">
        <v>211</v>
      </c>
      <c r="E111" s="72"/>
      <c r="F111" s="72"/>
      <c r="G111" s="73"/>
      <c r="H111" s="60"/>
      <c r="I111" s="58"/>
      <c r="J111" s="58">
        <v>40000</v>
      </c>
      <c r="K111" s="59">
        <v>39820</v>
      </c>
      <c r="L111" s="315">
        <f>K111/J111*100</f>
        <v>99.55000000000001</v>
      </c>
      <c r="M111" s="8"/>
      <c r="N111" s="22"/>
      <c r="O111" s="8"/>
    </row>
    <row r="112" spans="1:15" s="14" customFormat="1" ht="15">
      <c r="A112" s="474"/>
      <c r="B112" s="48"/>
      <c r="C112" s="49"/>
      <c r="D112" s="139" t="s">
        <v>264</v>
      </c>
      <c r="E112" s="72"/>
      <c r="F112" s="72"/>
      <c r="G112" s="73"/>
      <c r="H112" s="60"/>
      <c r="I112" s="58"/>
      <c r="J112" s="58">
        <v>20000</v>
      </c>
      <c r="K112" s="59">
        <v>20000</v>
      </c>
      <c r="L112" s="315">
        <f>K112/J112*100</f>
        <v>100</v>
      </c>
      <c r="M112" s="8"/>
      <c r="N112" s="22"/>
      <c r="O112" s="8"/>
    </row>
    <row r="113" spans="1:15" s="14" customFormat="1" ht="36">
      <c r="A113" s="474"/>
      <c r="B113" s="48"/>
      <c r="C113" s="49"/>
      <c r="D113" s="80" t="s">
        <v>307</v>
      </c>
      <c r="E113" s="72"/>
      <c r="F113" s="72"/>
      <c r="G113" s="73"/>
      <c r="H113" s="60"/>
      <c r="I113" s="58"/>
      <c r="J113" s="58"/>
      <c r="K113" s="59"/>
      <c r="L113" s="315"/>
      <c r="M113" s="8"/>
      <c r="N113" s="22"/>
      <c r="O113" s="8"/>
    </row>
    <row r="114" spans="1:15" s="14" customFormat="1" ht="36">
      <c r="A114" s="474"/>
      <c r="B114" s="48"/>
      <c r="C114" s="49"/>
      <c r="D114" s="80" t="s">
        <v>212</v>
      </c>
      <c r="E114" s="72"/>
      <c r="F114" s="72"/>
      <c r="G114" s="73"/>
      <c r="H114" s="60"/>
      <c r="I114" s="58"/>
      <c r="J114" s="58"/>
      <c r="K114" s="59"/>
      <c r="L114" s="315"/>
      <c r="M114" s="8"/>
      <c r="N114" s="22"/>
      <c r="O114" s="8"/>
    </row>
    <row r="115" spans="1:15" s="14" customFormat="1" ht="24">
      <c r="A115" s="474"/>
      <c r="B115" s="48"/>
      <c r="C115" s="49"/>
      <c r="D115" s="80" t="s">
        <v>213</v>
      </c>
      <c r="E115" s="72"/>
      <c r="F115" s="72"/>
      <c r="G115" s="73"/>
      <c r="H115" s="60"/>
      <c r="I115" s="58"/>
      <c r="J115" s="58"/>
      <c r="K115" s="59"/>
      <c r="L115" s="315"/>
      <c r="M115" s="8"/>
      <c r="N115" s="22"/>
      <c r="O115" s="8"/>
    </row>
    <row r="116" spans="1:15" s="14" customFormat="1" ht="24">
      <c r="A116" s="474"/>
      <c r="B116" s="48"/>
      <c r="C116" s="49"/>
      <c r="D116" s="80" t="s">
        <v>214</v>
      </c>
      <c r="E116" s="72"/>
      <c r="F116" s="72"/>
      <c r="G116" s="73"/>
      <c r="H116" s="60"/>
      <c r="I116" s="58"/>
      <c r="J116" s="58"/>
      <c r="K116" s="59"/>
      <c r="L116" s="315"/>
      <c r="M116" s="8"/>
      <c r="N116" s="22"/>
      <c r="O116" s="8"/>
    </row>
    <row r="117" spans="1:15" s="14" customFormat="1" ht="73.5" customHeight="1">
      <c r="A117" s="407" t="s">
        <v>8</v>
      </c>
      <c r="B117" s="51">
        <v>851</v>
      </c>
      <c r="C117" s="50">
        <v>85154</v>
      </c>
      <c r="D117" s="142" t="s">
        <v>54</v>
      </c>
      <c r="E117" s="65"/>
      <c r="F117" s="65"/>
      <c r="G117" s="66"/>
      <c r="H117" s="67"/>
      <c r="I117" s="56">
        <v>598000</v>
      </c>
      <c r="J117" s="178">
        <f>SUM(J118:J155)</f>
        <v>617633</v>
      </c>
      <c r="K117" s="179">
        <f>SUM(K118:K149)</f>
        <v>616962</v>
      </c>
      <c r="L117" s="269">
        <f>K117/J117*100</f>
        <v>99.89135943189564</v>
      </c>
      <c r="M117" s="8"/>
      <c r="N117" s="22"/>
      <c r="O117" s="8"/>
    </row>
    <row r="118" spans="1:17" s="14" customFormat="1" ht="15">
      <c r="A118" s="476"/>
      <c r="B118" s="284"/>
      <c r="C118" s="270"/>
      <c r="D118" s="291" t="s">
        <v>55</v>
      </c>
      <c r="E118" s="87"/>
      <c r="F118" s="87"/>
      <c r="G118" s="290"/>
      <c r="H118" s="288"/>
      <c r="I118" s="292"/>
      <c r="J118" s="286">
        <v>54000</v>
      </c>
      <c r="K118" s="293">
        <v>54000</v>
      </c>
      <c r="L118" s="341">
        <f aca="true" t="shared" si="2" ref="L118:L148">K118/J118*100</f>
        <v>100</v>
      </c>
      <c r="M118" s="8"/>
      <c r="N118" s="10"/>
      <c r="O118" s="7"/>
      <c r="P118" s="13"/>
      <c r="Q118" s="13"/>
    </row>
    <row r="119" spans="1:17" s="14" customFormat="1" ht="15">
      <c r="A119" s="474"/>
      <c r="B119" s="48"/>
      <c r="C119" s="49"/>
      <c r="D119" s="180" t="s">
        <v>215</v>
      </c>
      <c r="E119" s="72"/>
      <c r="F119" s="72"/>
      <c r="G119" s="73"/>
      <c r="H119" s="60"/>
      <c r="I119" s="85"/>
      <c r="J119" s="85">
        <v>5000</v>
      </c>
      <c r="K119" s="181">
        <v>5000</v>
      </c>
      <c r="L119" s="315">
        <f t="shared" si="2"/>
        <v>100</v>
      </c>
      <c r="M119" s="8"/>
      <c r="N119" s="10"/>
      <c r="O119" s="7"/>
      <c r="P119" s="13"/>
      <c r="Q119" s="13"/>
    </row>
    <row r="120" spans="1:17" s="14" customFormat="1" ht="15">
      <c r="A120" s="474"/>
      <c r="B120" s="48"/>
      <c r="C120" s="49"/>
      <c r="D120" s="180" t="s">
        <v>165</v>
      </c>
      <c r="E120" s="72"/>
      <c r="F120" s="72"/>
      <c r="G120" s="73"/>
      <c r="H120" s="60"/>
      <c r="I120" s="85"/>
      <c r="J120" s="58">
        <v>26000</v>
      </c>
      <c r="K120" s="181">
        <v>26000</v>
      </c>
      <c r="L120" s="315">
        <f t="shared" si="2"/>
        <v>100</v>
      </c>
      <c r="M120" s="8"/>
      <c r="N120" s="10"/>
      <c r="O120" s="7"/>
      <c r="P120" s="13"/>
      <c r="Q120" s="13"/>
    </row>
    <row r="121" spans="1:17" s="14" customFormat="1" ht="15">
      <c r="A121" s="474"/>
      <c r="B121" s="48"/>
      <c r="C121" s="49"/>
      <c r="D121" s="180" t="s">
        <v>216</v>
      </c>
      <c r="E121" s="72"/>
      <c r="F121" s="72"/>
      <c r="G121" s="73"/>
      <c r="H121" s="60"/>
      <c r="I121" s="85"/>
      <c r="J121" s="85">
        <v>14000</v>
      </c>
      <c r="K121" s="181">
        <v>14000</v>
      </c>
      <c r="L121" s="315">
        <f t="shared" si="2"/>
        <v>100</v>
      </c>
      <c r="M121" s="8"/>
      <c r="N121" s="10"/>
      <c r="O121" s="7"/>
      <c r="P121" s="13"/>
      <c r="Q121" s="13"/>
    </row>
    <row r="122" spans="1:17" s="14" customFormat="1" ht="15">
      <c r="A122" s="474"/>
      <c r="B122" s="48"/>
      <c r="C122" s="49"/>
      <c r="D122" s="294" t="s">
        <v>217</v>
      </c>
      <c r="E122" s="72"/>
      <c r="F122" s="72"/>
      <c r="G122" s="73"/>
      <c r="H122" s="60"/>
      <c r="I122" s="85"/>
      <c r="J122" s="85">
        <v>7000</v>
      </c>
      <c r="K122" s="181">
        <v>7000</v>
      </c>
      <c r="L122" s="315">
        <f t="shared" si="2"/>
        <v>100</v>
      </c>
      <c r="M122" s="8"/>
      <c r="N122" s="10"/>
      <c r="O122" s="7"/>
      <c r="P122" s="13"/>
      <c r="Q122" s="13"/>
    </row>
    <row r="123" spans="1:17" s="14" customFormat="1" ht="15">
      <c r="A123" s="474"/>
      <c r="B123" s="48"/>
      <c r="C123" s="49"/>
      <c r="D123" s="180" t="s">
        <v>264</v>
      </c>
      <c r="E123" s="72"/>
      <c r="F123" s="72"/>
      <c r="G123" s="73"/>
      <c r="H123" s="60"/>
      <c r="I123" s="85"/>
      <c r="J123" s="58">
        <v>14000</v>
      </c>
      <c r="K123" s="181">
        <v>14000</v>
      </c>
      <c r="L123" s="315">
        <f t="shared" si="2"/>
        <v>100</v>
      </c>
      <c r="M123" s="8"/>
      <c r="N123" s="10"/>
      <c r="O123" s="7"/>
      <c r="P123" s="13"/>
      <c r="Q123" s="13"/>
    </row>
    <row r="124" spans="1:17" s="14" customFormat="1" ht="15">
      <c r="A124" s="474"/>
      <c r="B124" s="48"/>
      <c r="C124" s="49"/>
      <c r="D124" s="180" t="s">
        <v>161</v>
      </c>
      <c r="E124" s="72"/>
      <c r="F124" s="72"/>
      <c r="G124" s="73"/>
      <c r="H124" s="60"/>
      <c r="I124" s="85"/>
      <c r="J124" s="58">
        <v>7000</v>
      </c>
      <c r="K124" s="181">
        <v>7000</v>
      </c>
      <c r="L124" s="315">
        <f t="shared" si="2"/>
        <v>100</v>
      </c>
      <c r="M124" s="8"/>
      <c r="N124" s="10"/>
      <c r="O124" s="7"/>
      <c r="P124" s="13"/>
      <c r="Q124" s="13"/>
    </row>
    <row r="125" spans="1:17" s="14" customFormat="1" ht="15">
      <c r="A125" s="474"/>
      <c r="B125" s="48"/>
      <c r="C125" s="49"/>
      <c r="D125" s="180" t="s">
        <v>170</v>
      </c>
      <c r="E125" s="72"/>
      <c r="F125" s="72"/>
      <c r="G125" s="73"/>
      <c r="H125" s="60"/>
      <c r="I125" s="85"/>
      <c r="J125" s="58">
        <v>23000</v>
      </c>
      <c r="K125" s="181">
        <v>23000</v>
      </c>
      <c r="L125" s="315">
        <f t="shared" si="2"/>
        <v>100</v>
      </c>
      <c r="M125" s="8"/>
      <c r="N125" s="10"/>
      <c r="O125" s="7"/>
      <c r="P125" s="13"/>
      <c r="Q125" s="13"/>
    </row>
    <row r="126" spans="1:17" s="14" customFormat="1" ht="15">
      <c r="A126" s="474"/>
      <c r="B126" s="48"/>
      <c r="C126" s="49"/>
      <c r="D126" s="180" t="s">
        <v>247</v>
      </c>
      <c r="E126" s="72"/>
      <c r="F126" s="72"/>
      <c r="G126" s="73"/>
      <c r="H126" s="60"/>
      <c r="I126" s="85"/>
      <c r="J126" s="58">
        <v>18620</v>
      </c>
      <c r="K126" s="181">
        <v>18620</v>
      </c>
      <c r="L126" s="315">
        <f t="shared" si="2"/>
        <v>100</v>
      </c>
      <c r="M126" s="8"/>
      <c r="N126" s="10"/>
      <c r="O126" s="7"/>
      <c r="P126" s="13"/>
      <c r="Q126" s="13"/>
    </row>
    <row r="127" spans="1:17" s="14" customFormat="1" ht="15">
      <c r="A127" s="474"/>
      <c r="B127" s="48"/>
      <c r="C127" s="49"/>
      <c r="D127" s="180" t="s">
        <v>317</v>
      </c>
      <c r="E127" s="72"/>
      <c r="F127" s="72"/>
      <c r="G127" s="73"/>
      <c r="H127" s="60"/>
      <c r="I127" s="85"/>
      <c r="J127" s="58">
        <v>8000</v>
      </c>
      <c r="K127" s="181">
        <v>8000</v>
      </c>
      <c r="L127" s="315">
        <f t="shared" si="2"/>
        <v>100</v>
      </c>
      <c r="M127" s="8"/>
      <c r="N127" s="10"/>
      <c r="O127" s="7"/>
      <c r="P127" s="13"/>
      <c r="Q127" s="13"/>
    </row>
    <row r="128" spans="1:17" s="14" customFormat="1" ht="15">
      <c r="A128" s="474"/>
      <c r="B128" s="48"/>
      <c r="C128" s="49"/>
      <c r="D128" s="180" t="s">
        <v>218</v>
      </c>
      <c r="E128" s="72"/>
      <c r="F128" s="72"/>
      <c r="G128" s="73"/>
      <c r="H128" s="60"/>
      <c r="I128" s="85"/>
      <c r="J128" s="85">
        <v>6000</v>
      </c>
      <c r="K128" s="181">
        <v>6000</v>
      </c>
      <c r="L128" s="315">
        <f t="shared" si="2"/>
        <v>100</v>
      </c>
      <c r="M128" s="8"/>
      <c r="N128" s="10"/>
      <c r="O128" s="7"/>
      <c r="P128" s="13"/>
      <c r="Q128" s="13"/>
    </row>
    <row r="129" spans="1:17" s="14" customFormat="1" ht="15">
      <c r="A129" s="474"/>
      <c r="B129" s="48"/>
      <c r="C129" s="49"/>
      <c r="D129" s="180" t="s">
        <v>58</v>
      </c>
      <c r="E129" s="72"/>
      <c r="F129" s="72"/>
      <c r="G129" s="73"/>
      <c r="H129" s="60"/>
      <c r="I129" s="85"/>
      <c r="J129" s="85">
        <v>22000</v>
      </c>
      <c r="K129" s="181">
        <v>22000</v>
      </c>
      <c r="L129" s="315">
        <f t="shared" si="2"/>
        <v>100</v>
      </c>
      <c r="M129" s="8"/>
      <c r="N129" s="10"/>
      <c r="O129" s="7"/>
      <c r="P129" s="13"/>
      <c r="Q129" s="13"/>
    </row>
    <row r="130" spans="1:17" s="14" customFormat="1" ht="15">
      <c r="A130" s="474"/>
      <c r="B130" s="48"/>
      <c r="C130" s="49"/>
      <c r="D130" s="180" t="s">
        <v>219</v>
      </c>
      <c r="E130" s="72"/>
      <c r="F130" s="72"/>
      <c r="G130" s="73"/>
      <c r="H130" s="60"/>
      <c r="I130" s="85"/>
      <c r="J130" s="58">
        <v>17000</v>
      </c>
      <c r="K130" s="181">
        <v>17000</v>
      </c>
      <c r="L130" s="315">
        <f t="shared" si="2"/>
        <v>100</v>
      </c>
      <c r="M130" s="8"/>
      <c r="N130" s="10"/>
      <c r="O130" s="7"/>
      <c r="P130" s="13"/>
      <c r="Q130" s="13"/>
    </row>
    <row r="131" spans="1:17" s="14" customFormat="1" ht="15">
      <c r="A131" s="474"/>
      <c r="B131" s="48"/>
      <c r="C131" s="49"/>
      <c r="D131" s="180" t="s">
        <v>248</v>
      </c>
      <c r="E131" s="72"/>
      <c r="F131" s="72"/>
      <c r="G131" s="73"/>
      <c r="H131" s="60"/>
      <c r="I131" s="85"/>
      <c r="J131" s="58">
        <v>14000</v>
      </c>
      <c r="K131" s="181">
        <v>14000</v>
      </c>
      <c r="L131" s="315">
        <f t="shared" si="2"/>
        <v>100</v>
      </c>
      <c r="M131" s="8"/>
      <c r="N131" s="10"/>
      <c r="O131" s="7"/>
      <c r="P131" s="13"/>
      <c r="Q131" s="13"/>
    </row>
    <row r="132" spans="1:17" s="14" customFormat="1" ht="15">
      <c r="A132" s="474"/>
      <c r="B132" s="48"/>
      <c r="C132" s="49"/>
      <c r="D132" s="180" t="s">
        <v>82</v>
      </c>
      <c r="E132" s="72"/>
      <c r="F132" s="72"/>
      <c r="G132" s="73"/>
      <c r="H132" s="60"/>
      <c r="I132" s="85"/>
      <c r="J132" s="58">
        <v>22000</v>
      </c>
      <c r="K132" s="181">
        <v>22000</v>
      </c>
      <c r="L132" s="315">
        <f t="shared" si="2"/>
        <v>100</v>
      </c>
      <c r="M132" s="8"/>
      <c r="N132" s="10"/>
      <c r="O132" s="7"/>
      <c r="P132" s="13"/>
      <c r="Q132" s="13"/>
    </row>
    <row r="133" spans="1:17" s="14" customFormat="1" ht="15">
      <c r="A133" s="474"/>
      <c r="B133" s="48"/>
      <c r="C133" s="49"/>
      <c r="D133" s="180" t="s">
        <v>220</v>
      </c>
      <c r="E133" s="72"/>
      <c r="F133" s="72"/>
      <c r="G133" s="73"/>
      <c r="H133" s="60"/>
      <c r="I133" s="85"/>
      <c r="J133" s="58">
        <v>16000</v>
      </c>
      <c r="K133" s="181">
        <v>16000</v>
      </c>
      <c r="L133" s="315">
        <f t="shared" si="2"/>
        <v>100</v>
      </c>
      <c r="M133" s="8"/>
      <c r="N133" s="10"/>
      <c r="O133" s="7"/>
      <c r="P133" s="13"/>
      <c r="Q133" s="13"/>
    </row>
    <row r="134" spans="1:17" s="14" customFormat="1" ht="15">
      <c r="A134" s="474"/>
      <c r="B134" s="48"/>
      <c r="C134" s="49"/>
      <c r="D134" s="180" t="s">
        <v>318</v>
      </c>
      <c r="E134" s="72"/>
      <c r="F134" s="72"/>
      <c r="G134" s="73"/>
      <c r="H134" s="60"/>
      <c r="I134" s="85"/>
      <c r="J134" s="58">
        <v>9000</v>
      </c>
      <c r="K134" s="181">
        <v>9000</v>
      </c>
      <c r="L134" s="315">
        <f t="shared" si="2"/>
        <v>100</v>
      </c>
      <c r="M134" s="8"/>
      <c r="N134" s="10"/>
      <c r="O134" s="7"/>
      <c r="P134" s="13"/>
      <c r="Q134" s="13"/>
    </row>
    <row r="135" spans="1:17" s="14" customFormat="1" ht="15">
      <c r="A135" s="474"/>
      <c r="B135" s="48"/>
      <c r="C135" s="49"/>
      <c r="D135" s="180" t="s">
        <v>221</v>
      </c>
      <c r="E135" s="72"/>
      <c r="F135" s="72"/>
      <c r="G135" s="73"/>
      <c r="H135" s="60"/>
      <c r="I135" s="85"/>
      <c r="J135" s="58">
        <v>5000</v>
      </c>
      <c r="K135" s="181">
        <v>5000</v>
      </c>
      <c r="L135" s="315">
        <f t="shared" si="2"/>
        <v>100</v>
      </c>
      <c r="M135" s="8"/>
      <c r="N135" s="10"/>
      <c r="O135" s="7"/>
      <c r="P135" s="13"/>
      <c r="Q135" s="13"/>
    </row>
    <row r="136" spans="1:17" s="14" customFormat="1" ht="15">
      <c r="A136" s="474"/>
      <c r="B136" s="48"/>
      <c r="C136" s="49"/>
      <c r="D136" s="180" t="s">
        <v>153</v>
      </c>
      <c r="E136" s="72"/>
      <c r="F136" s="72"/>
      <c r="G136" s="73"/>
      <c r="H136" s="60"/>
      <c r="I136" s="85"/>
      <c r="J136" s="58">
        <v>12000</v>
      </c>
      <c r="K136" s="181">
        <v>12000</v>
      </c>
      <c r="L136" s="315">
        <f t="shared" si="2"/>
        <v>100</v>
      </c>
      <c r="M136" s="8"/>
      <c r="N136" s="10"/>
      <c r="O136" s="7"/>
      <c r="P136" s="13"/>
      <c r="Q136" s="13"/>
    </row>
    <row r="137" spans="1:17" s="14" customFormat="1" ht="15">
      <c r="A137" s="474"/>
      <c r="B137" s="48"/>
      <c r="C137" s="49"/>
      <c r="D137" s="180" t="s">
        <v>222</v>
      </c>
      <c r="E137" s="72"/>
      <c r="F137" s="72"/>
      <c r="G137" s="73"/>
      <c r="H137" s="60"/>
      <c r="I137" s="85"/>
      <c r="J137" s="58">
        <v>12000</v>
      </c>
      <c r="K137" s="181">
        <v>12000</v>
      </c>
      <c r="L137" s="315">
        <f t="shared" si="2"/>
        <v>100</v>
      </c>
      <c r="M137" s="8"/>
      <c r="N137" s="10"/>
      <c r="O137" s="7"/>
      <c r="P137" s="13"/>
      <c r="Q137" s="13"/>
    </row>
    <row r="138" spans="1:17" s="14" customFormat="1" ht="15">
      <c r="A138" s="474"/>
      <c r="B138" s="48"/>
      <c r="C138" s="49"/>
      <c r="D138" s="180" t="s">
        <v>319</v>
      </c>
      <c r="E138" s="72"/>
      <c r="F138" s="72"/>
      <c r="G138" s="73"/>
      <c r="H138" s="60"/>
      <c r="I138" s="85"/>
      <c r="J138" s="58">
        <v>10000</v>
      </c>
      <c r="K138" s="181">
        <v>10000</v>
      </c>
      <c r="L138" s="315">
        <f t="shared" si="2"/>
        <v>100</v>
      </c>
      <c r="M138" s="8"/>
      <c r="N138" s="10"/>
      <c r="O138" s="7"/>
      <c r="P138" s="13"/>
      <c r="Q138" s="13"/>
    </row>
    <row r="139" spans="1:17" s="14" customFormat="1" ht="24">
      <c r="A139" s="474"/>
      <c r="B139" s="48"/>
      <c r="C139" s="49"/>
      <c r="D139" s="180" t="s">
        <v>224</v>
      </c>
      <c r="E139" s="72"/>
      <c r="F139" s="72"/>
      <c r="G139" s="73"/>
      <c r="H139" s="60"/>
      <c r="I139" s="85"/>
      <c r="J139" s="58">
        <v>27000</v>
      </c>
      <c r="K139" s="181">
        <v>27000</v>
      </c>
      <c r="L139" s="315">
        <f t="shared" si="2"/>
        <v>100</v>
      </c>
      <c r="M139" s="8"/>
      <c r="N139" s="10"/>
      <c r="O139" s="7"/>
      <c r="P139" s="13"/>
      <c r="Q139" s="13"/>
    </row>
    <row r="140" spans="1:17" s="14" customFormat="1" ht="15">
      <c r="A140" s="474"/>
      <c r="B140" s="48"/>
      <c r="C140" s="49"/>
      <c r="D140" s="180" t="s">
        <v>166</v>
      </c>
      <c r="E140" s="72"/>
      <c r="F140" s="72"/>
      <c r="G140" s="73"/>
      <c r="H140" s="60"/>
      <c r="I140" s="85"/>
      <c r="J140" s="58">
        <v>5000</v>
      </c>
      <c r="K140" s="181">
        <v>5000</v>
      </c>
      <c r="L140" s="315">
        <f t="shared" si="2"/>
        <v>100</v>
      </c>
      <c r="M140" s="8"/>
      <c r="N140" s="10"/>
      <c r="O140" s="7"/>
      <c r="P140" s="13"/>
      <c r="Q140" s="13"/>
    </row>
    <row r="141" spans="1:17" s="14" customFormat="1" ht="15">
      <c r="A141" s="474"/>
      <c r="B141" s="48"/>
      <c r="C141" s="49"/>
      <c r="D141" s="139" t="s">
        <v>127</v>
      </c>
      <c r="E141" s="72"/>
      <c r="F141" s="72"/>
      <c r="G141" s="73"/>
      <c r="H141" s="60"/>
      <c r="I141" s="85"/>
      <c r="J141" s="58">
        <v>22000</v>
      </c>
      <c r="K141" s="181">
        <v>22000</v>
      </c>
      <c r="L141" s="315">
        <f t="shared" si="2"/>
        <v>100</v>
      </c>
      <c r="M141" s="8"/>
      <c r="N141" s="10"/>
      <c r="O141" s="7"/>
      <c r="P141" s="13"/>
      <c r="Q141" s="13"/>
    </row>
    <row r="142" spans="1:17" s="14" customFormat="1" ht="15">
      <c r="A142" s="474"/>
      <c r="B142" s="48"/>
      <c r="C142" s="49"/>
      <c r="D142" s="180" t="s">
        <v>225</v>
      </c>
      <c r="E142" s="72"/>
      <c r="F142" s="72"/>
      <c r="G142" s="73"/>
      <c r="H142" s="60"/>
      <c r="I142" s="85"/>
      <c r="J142" s="58">
        <v>18000</v>
      </c>
      <c r="K142" s="181">
        <v>18000</v>
      </c>
      <c r="L142" s="315">
        <f t="shared" si="2"/>
        <v>100</v>
      </c>
      <c r="M142" s="8"/>
      <c r="N142" s="10"/>
      <c r="O142" s="7"/>
      <c r="P142" s="13"/>
      <c r="Q142" s="13"/>
    </row>
    <row r="143" spans="1:17" s="14" customFormat="1" ht="15">
      <c r="A143" s="474"/>
      <c r="B143" s="48"/>
      <c r="C143" s="49"/>
      <c r="D143" s="139" t="s">
        <v>163</v>
      </c>
      <c r="E143" s="72"/>
      <c r="F143" s="72"/>
      <c r="G143" s="73"/>
      <c r="H143" s="60"/>
      <c r="I143" s="85"/>
      <c r="J143" s="58">
        <v>137000</v>
      </c>
      <c r="K143" s="181">
        <v>137000</v>
      </c>
      <c r="L143" s="315">
        <f t="shared" si="2"/>
        <v>100</v>
      </c>
      <c r="M143" s="8"/>
      <c r="N143" s="10"/>
      <c r="O143" s="7"/>
      <c r="P143" s="13"/>
      <c r="Q143" s="13"/>
    </row>
    <row r="144" spans="1:17" s="14" customFormat="1" ht="15">
      <c r="A144" s="474"/>
      <c r="B144" s="48"/>
      <c r="C144" s="49"/>
      <c r="D144" s="139" t="s">
        <v>164</v>
      </c>
      <c r="E144" s="72"/>
      <c r="F144" s="72"/>
      <c r="G144" s="73"/>
      <c r="H144" s="60"/>
      <c r="I144" s="85"/>
      <c r="J144" s="58">
        <v>17500</v>
      </c>
      <c r="K144" s="181">
        <v>17212</v>
      </c>
      <c r="L144" s="315">
        <f t="shared" si="2"/>
        <v>98.35428571428572</v>
      </c>
      <c r="M144" s="8"/>
      <c r="N144" s="10"/>
      <c r="O144" s="7"/>
      <c r="P144" s="13"/>
      <c r="Q144" s="13"/>
    </row>
    <row r="145" spans="1:17" s="14" customFormat="1" ht="15">
      <c r="A145" s="474"/>
      <c r="B145" s="48"/>
      <c r="C145" s="49"/>
      <c r="D145" s="139" t="s">
        <v>226</v>
      </c>
      <c r="E145" s="72"/>
      <c r="F145" s="72"/>
      <c r="G145" s="73"/>
      <c r="H145" s="60"/>
      <c r="I145" s="85"/>
      <c r="J145" s="58">
        <v>13000</v>
      </c>
      <c r="K145" s="181">
        <v>12848</v>
      </c>
      <c r="L145" s="315">
        <f t="shared" si="2"/>
        <v>98.83076923076923</v>
      </c>
      <c r="M145" s="8"/>
      <c r="N145" s="10"/>
      <c r="O145" s="7"/>
      <c r="P145" s="13"/>
      <c r="Q145" s="13"/>
    </row>
    <row r="146" spans="1:17" s="14" customFormat="1" ht="15">
      <c r="A146" s="474"/>
      <c r="B146" s="48"/>
      <c r="C146" s="49"/>
      <c r="D146" s="139" t="s">
        <v>227</v>
      </c>
      <c r="E146" s="72"/>
      <c r="F146" s="72"/>
      <c r="G146" s="73"/>
      <c r="H146" s="60"/>
      <c r="I146" s="85"/>
      <c r="J146" s="58">
        <v>5000</v>
      </c>
      <c r="K146" s="181">
        <v>5000</v>
      </c>
      <c r="L146" s="315">
        <f t="shared" si="2"/>
        <v>100</v>
      </c>
      <c r="M146" s="8"/>
      <c r="N146" s="10"/>
      <c r="O146" s="7"/>
      <c r="P146" s="13"/>
      <c r="Q146" s="13"/>
    </row>
    <row r="147" spans="1:17" s="14" customFormat="1" ht="15">
      <c r="A147" s="478"/>
      <c r="B147" s="53"/>
      <c r="C147" s="54"/>
      <c r="D147" s="289" t="s">
        <v>59</v>
      </c>
      <c r="E147" s="74"/>
      <c r="F147" s="74"/>
      <c r="G147" s="75"/>
      <c r="H147" s="61"/>
      <c r="I147" s="103"/>
      <c r="J147" s="140">
        <v>19513</v>
      </c>
      <c r="K147" s="295">
        <v>19513</v>
      </c>
      <c r="L147" s="318">
        <f t="shared" si="2"/>
        <v>100</v>
      </c>
      <c r="M147" s="8"/>
      <c r="N147" s="10"/>
      <c r="O147" s="7"/>
      <c r="P147" s="13"/>
      <c r="Q147" s="13"/>
    </row>
    <row r="148" spans="1:17" s="14" customFormat="1" ht="15">
      <c r="A148" s="476"/>
      <c r="B148" s="284"/>
      <c r="C148" s="270"/>
      <c r="D148" s="285" t="s">
        <v>167</v>
      </c>
      <c r="E148" s="87"/>
      <c r="F148" s="87"/>
      <c r="G148" s="290"/>
      <c r="H148" s="288"/>
      <c r="I148" s="292"/>
      <c r="J148" s="286">
        <v>7000</v>
      </c>
      <c r="K148" s="293">
        <v>7000</v>
      </c>
      <c r="L148" s="341">
        <f t="shared" si="2"/>
        <v>100</v>
      </c>
      <c r="M148" s="8"/>
      <c r="N148" s="10"/>
      <c r="O148" s="7"/>
      <c r="P148" s="13"/>
      <c r="Q148" s="13"/>
    </row>
    <row r="149" spans="1:17" s="14" customFormat="1" ht="15">
      <c r="A149" s="474"/>
      <c r="B149" s="48"/>
      <c r="C149" s="49"/>
      <c r="D149" s="139" t="s">
        <v>228</v>
      </c>
      <c r="E149" s="72"/>
      <c r="F149" s="72"/>
      <c r="G149" s="73"/>
      <c r="H149" s="60"/>
      <c r="I149" s="85"/>
      <c r="J149" s="58">
        <v>25000</v>
      </c>
      <c r="K149" s="181">
        <v>24769</v>
      </c>
      <c r="L149" s="315">
        <f>K149/J149*100</f>
        <v>99.076</v>
      </c>
      <c r="M149" s="8"/>
      <c r="N149" s="10"/>
      <c r="O149" s="7"/>
      <c r="P149" s="13"/>
      <c r="Q149" s="13"/>
    </row>
    <row r="150" spans="1:17" s="14" customFormat="1" ht="36">
      <c r="A150" s="474"/>
      <c r="B150" s="48"/>
      <c r="C150" s="182"/>
      <c r="D150" s="80" t="s">
        <v>308</v>
      </c>
      <c r="E150" s="72"/>
      <c r="F150" s="72"/>
      <c r="G150" s="73"/>
      <c r="H150" s="60"/>
      <c r="I150" s="183"/>
      <c r="J150" s="183"/>
      <c r="K150" s="184"/>
      <c r="L150" s="315"/>
      <c r="M150" s="8"/>
      <c r="N150" s="10"/>
      <c r="O150" s="7"/>
      <c r="P150" s="13"/>
      <c r="Q150" s="13"/>
    </row>
    <row r="151" spans="1:17" s="14" customFormat="1" ht="48">
      <c r="A151" s="474"/>
      <c r="B151" s="48"/>
      <c r="C151" s="182"/>
      <c r="D151" s="176" t="s">
        <v>229</v>
      </c>
      <c r="E151" s="72"/>
      <c r="F151" s="72"/>
      <c r="G151" s="73"/>
      <c r="H151" s="60"/>
      <c r="I151" s="183"/>
      <c r="J151" s="183"/>
      <c r="K151" s="184"/>
      <c r="L151" s="315"/>
      <c r="M151" s="8"/>
      <c r="N151" s="10"/>
      <c r="O151" s="7"/>
      <c r="P151" s="13"/>
      <c r="Q151" s="13"/>
    </row>
    <row r="152" spans="1:17" s="14" customFormat="1" ht="36">
      <c r="A152" s="474"/>
      <c r="B152" s="48"/>
      <c r="C152" s="182"/>
      <c r="D152" s="80" t="s">
        <v>230</v>
      </c>
      <c r="E152" s="72"/>
      <c r="F152" s="72"/>
      <c r="G152" s="73"/>
      <c r="H152" s="60"/>
      <c r="I152" s="183"/>
      <c r="J152" s="183"/>
      <c r="K152" s="184"/>
      <c r="L152" s="315"/>
      <c r="M152" s="8"/>
      <c r="N152" s="10"/>
      <c r="O152" s="7"/>
      <c r="P152" s="13"/>
      <c r="Q152" s="13"/>
    </row>
    <row r="153" spans="1:17" s="14" customFormat="1" ht="36">
      <c r="A153" s="474"/>
      <c r="B153" s="48"/>
      <c r="C153" s="182"/>
      <c r="D153" s="80" t="s">
        <v>231</v>
      </c>
      <c r="E153" s="72"/>
      <c r="F153" s="72"/>
      <c r="G153" s="73"/>
      <c r="H153" s="60"/>
      <c r="I153" s="183"/>
      <c r="J153" s="183"/>
      <c r="K153" s="185"/>
      <c r="L153" s="315"/>
      <c r="M153" s="8"/>
      <c r="N153" s="10"/>
      <c r="O153" s="7"/>
      <c r="P153" s="13"/>
      <c r="Q153" s="13"/>
    </row>
    <row r="154" spans="1:17" s="14" customFormat="1" ht="24">
      <c r="A154" s="474"/>
      <c r="B154" s="48"/>
      <c r="C154" s="182"/>
      <c r="D154" s="80" t="s">
        <v>168</v>
      </c>
      <c r="E154" s="72"/>
      <c r="F154" s="72"/>
      <c r="G154" s="73"/>
      <c r="H154" s="60"/>
      <c r="I154" s="183"/>
      <c r="J154" s="183"/>
      <c r="K154" s="185"/>
      <c r="L154" s="315"/>
      <c r="M154" s="8"/>
      <c r="N154" s="10"/>
      <c r="O154" s="7"/>
      <c r="P154" s="13"/>
      <c r="Q154" s="13"/>
    </row>
    <row r="155" spans="1:17" s="14" customFormat="1" ht="36">
      <c r="A155" s="474"/>
      <c r="B155" s="48"/>
      <c r="C155" s="182"/>
      <c r="D155" s="80" t="s">
        <v>232</v>
      </c>
      <c r="E155" s="72"/>
      <c r="F155" s="72"/>
      <c r="G155" s="73"/>
      <c r="H155" s="60"/>
      <c r="I155" s="183"/>
      <c r="J155" s="183"/>
      <c r="K155" s="185"/>
      <c r="L155" s="318"/>
      <c r="M155" s="8"/>
      <c r="N155" s="10"/>
      <c r="O155" s="7"/>
      <c r="P155" s="13"/>
      <c r="Q155" s="13"/>
    </row>
    <row r="156" spans="1:15" s="14" customFormat="1" ht="36">
      <c r="A156" s="407" t="s">
        <v>9</v>
      </c>
      <c r="B156" s="51">
        <v>852</v>
      </c>
      <c r="C156" s="50">
        <v>85203</v>
      </c>
      <c r="D156" s="79" t="s">
        <v>12</v>
      </c>
      <c r="E156" s="65"/>
      <c r="F156" s="65"/>
      <c r="G156" s="66"/>
      <c r="H156" s="67"/>
      <c r="I156" s="64">
        <f>SUM(I157:I161)</f>
        <v>660000</v>
      </c>
      <c r="J156" s="64">
        <f>SUM(J157:J161)</f>
        <v>647204</v>
      </c>
      <c r="K156" s="81">
        <f>SUM(K157:K161)</f>
        <v>647203.41</v>
      </c>
      <c r="L156" s="306">
        <f aca="true" t="shared" si="3" ref="L156:L170">K156/J156*100</f>
        <v>99.99990883863512</v>
      </c>
      <c r="M156" s="8"/>
      <c r="N156" s="22"/>
      <c r="O156" s="8"/>
    </row>
    <row r="157" spans="1:15" s="14" customFormat="1" ht="15">
      <c r="A157" s="468"/>
      <c r="B157" s="48"/>
      <c r="C157" s="49"/>
      <c r="D157" s="55" t="s">
        <v>13</v>
      </c>
      <c r="E157" s="72"/>
      <c r="F157" s="72"/>
      <c r="G157" s="73"/>
      <c r="H157" s="60"/>
      <c r="I157" s="82"/>
      <c r="J157" s="82"/>
      <c r="K157" s="83"/>
      <c r="L157" s="315"/>
      <c r="M157" s="8"/>
      <c r="N157" s="22"/>
      <c r="O157" s="8"/>
    </row>
    <row r="158" spans="1:15" s="14" customFormat="1" ht="24">
      <c r="A158" s="468"/>
      <c r="B158" s="48"/>
      <c r="C158" s="49"/>
      <c r="D158" s="84" t="s">
        <v>61</v>
      </c>
      <c r="E158" s="72"/>
      <c r="F158" s="72"/>
      <c r="G158" s="73"/>
      <c r="H158" s="60"/>
      <c r="I158" s="85">
        <v>180000</v>
      </c>
      <c r="J158" s="85">
        <v>180000</v>
      </c>
      <c r="K158" s="73">
        <v>180000</v>
      </c>
      <c r="L158" s="315">
        <f t="shared" si="3"/>
        <v>100</v>
      </c>
      <c r="M158" s="8"/>
      <c r="N158" s="22"/>
      <c r="O158" s="8"/>
    </row>
    <row r="159" spans="1:15" s="14" customFormat="1" ht="15">
      <c r="A159" s="468"/>
      <c r="B159" s="48"/>
      <c r="C159" s="49"/>
      <c r="D159" s="55" t="s">
        <v>14</v>
      </c>
      <c r="E159" s="72"/>
      <c r="F159" s="72"/>
      <c r="G159" s="73"/>
      <c r="H159" s="60"/>
      <c r="I159" s="85"/>
      <c r="J159" s="85"/>
      <c r="K159" s="73"/>
      <c r="L159" s="315"/>
      <c r="M159" s="8"/>
      <c r="N159" s="22"/>
      <c r="O159" s="8"/>
    </row>
    <row r="160" spans="1:15" s="14" customFormat="1" ht="15">
      <c r="A160" s="468"/>
      <c r="B160" s="48"/>
      <c r="C160" s="49"/>
      <c r="D160" s="84" t="s">
        <v>62</v>
      </c>
      <c r="E160" s="72"/>
      <c r="F160" s="72"/>
      <c r="G160" s="73"/>
      <c r="H160" s="60"/>
      <c r="I160" s="85">
        <v>400000</v>
      </c>
      <c r="J160" s="85">
        <v>400000</v>
      </c>
      <c r="K160" s="73">
        <v>400000</v>
      </c>
      <c r="L160" s="315">
        <f t="shared" si="3"/>
        <v>100</v>
      </c>
      <c r="M160" s="8"/>
      <c r="N160" s="22"/>
      <c r="O160" s="8"/>
    </row>
    <row r="161" spans="1:15" s="14" customFormat="1" ht="24.75" thickBot="1">
      <c r="A161" s="468"/>
      <c r="B161" s="48"/>
      <c r="C161" s="49"/>
      <c r="D161" s="84" t="s">
        <v>63</v>
      </c>
      <c r="E161" s="72"/>
      <c r="F161" s="72"/>
      <c r="G161" s="73"/>
      <c r="H161" s="60"/>
      <c r="I161" s="85">
        <v>80000</v>
      </c>
      <c r="J161" s="85">
        <v>67204</v>
      </c>
      <c r="K161" s="73">
        <v>67203.41</v>
      </c>
      <c r="L161" s="315">
        <f t="shared" si="3"/>
        <v>99.99912207606691</v>
      </c>
      <c r="M161" s="8"/>
      <c r="N161" s="22"/>
      <c r="O161" s="8"/>
    </row>
    <row r="162" spans="1:15" s="188" customFormat="1" ht="70.5" customHeight="1" thickBot="1">
      <c r="A162" s="479">
        <v>16</v>
      </c>
      <c r="B162" s="390">
        <v>852</v>
      </c>
      <c r="C162" s="391">
        <v>85206</v>
      </c>
      <c r="D162" s="392" t="s">
        <v>334</v>
      </c>
      <c r="E162" s="393"/>
      <c r="F162" s="393"/>
      <c r="G162" s="394"/>
      <c r="H162" s="395"/>
      <c r="I162" s="396">
        <f>SUM(I163:I168)</f>
        <v>0</v>
      </c>
      <c r="J162" s="396">
        <f>SUM(J163:J168)</f>
        <v>239170</v>
      </c>
      <c r="K162" s="397">
        <f>SUM(K163:K168)</f>
        <v>239170</v>
      </c>
      <c r="L162" s="480">
        <f t="shared" si="3"/>
        <v>100</v>
      </c>
      <c r="M162" s="186"/>
      <c r="N162" s="187"/>
      <c r="O162" s="186"/>
    </row>
    <row r="163" spans="1:15" s="188" customFormat="1" ht="30" customHeight="1">
      <c r="A163" s="481"/>
      <c r="B163" s="381"/>
      <c r="C163" s="381"/>
      <c r="D163" s="382" t="s">
        <v>194</v>
      </c>
      <c r="E163" s="383"/>
      <c r="F163" s="383"/>
      <c r="G163" s="384"/>
      <c r="H163" s="385"/>
      <c r="I163" s="386">
        <v>0</v>
      </c>
      <c r="J163" s="386">
        <v>10000</v>
      </c>
      <c r="K163" s="387">
        <v>10000</v>
      </c>
      <c r="L163" s="482">
        <f t="shared" si="3"/>
        <v>100</v>
      </c>
      <c r="M163" s="186"/>
      <c r="N163" s="187"/>
      <c r="O163" s="186"/>
    </row>
    <row r="164" spans="1:15" s="188" customFormat="1" ht="19.5" customHeight="1">
      <c r="A164" s="483"/>
      <c r="B164" s="70"/>
      <c r="C164" s="70"/>
      <c r="D164" s="96" t="s">
        <v>111</v>
      </c>
      <c r="E164" s="131"/>
      <c r="F164" s="131"/>
      <c r="G164" s="132"/>
      <c r="H164" s="133"/>
      <c r="I164" s="120">
        <v>0</v>
      </c>
      <c r="J164" s="120">
        <v>178220</v>
      </c>
      <c r="K164" s="388">
        <v>178220</v>
      </c>
      <c r="L164" s="437">
        <f t="shared" si="3"/>
        <v>100</v>
      </c>
      <c r="M164" s="186"/>
      <c r="N164" s="187"/>
      <c r="O164" s="186"/>
    </row>
    <row r="165" spans="1:15" s="188" customFormat="1" ht="25.5" customHeight="1">
      <c r="A165" s="483"/>
      <c r="B165" s="70"/>
      <c r="C165" s="70"/>
      <c r="D165" s="96" t="s">
        <v>112</v>
      </c>
      <c r="E165" s="131"/>
      <c r="F165" s="131"/>
      <c r="G165" s="132"/>
      <c r="H165" s="133"/>
      <c r="I165" s="120">
        <v>0</v>
      </c>
      <c r="J165" s="120">
        <v>6310</v>
      </c>
      <c r="K165" s="388">
        <v>6310</v>
      </c>
      <c r="L165" s="437">
        <f t="shared" si="3"/>
        <v>100</v>
      </c>
      <c r="M165" s="186"/>
      <c r="N165" s="187"/>
      <c r="O165" s="186"/>
    </row>
    <row r="166" spans="1:15" s="188" customFormat="1" ht="23.25" customHeight="1">
      <c r="A166" s="483"/>
      <c r="B166" s="70"/>
      <c r="C166" s="70"/>
      <c r="D166" s="93" t="s">
        <v>114</v>
      </c>
      <c r="E166" s="131"/>
      <c r="F166" s="131"/>
      <c r="G166" s="132"/>
      <c r="H166" s="133"/>
      <c r="I166" s="120">
        <v>0</v>
      </c>
      <c r="J166" s="120">
        <v>7290</v>
      </c>
      <c r="K166" s="388">
        <v>7290</v>
      </c>
      <c r="L166" s="134">
        <f t="shared" si="3"/>
        <v>100</v>
      </c>
      <c r="M166" s="186"/>
      <c r="N166" s="187"/>
      <c r="O166" s="186"/>
    </row>
    <row r="167" spans="1:15" s="188" customFormat="1" ht="21" customHeight="1" thickBot="1">
      <c r="A167" s="483"/>
      <c r="B167" s="70"/>
      <c r="C167" s="70"/>
      <c r="D167" s="93" t="s">
        <v>195</v>
      </c>
      <c r="E167" s="131"/>
      <c r="F167" s="131"/>
      <c r="G167" s="132"/>
      <c r="H167" s="133"/>
      <c r="I167" s="120">
        <v>0</v>
      </c>
      <c r="J167" s="120">
        <v>27550</v>
      </c>
      <c r="K167" s="388">
        <v>27550</v>
      </c>
      <c r="L167" s="134">
        <f t="shared" si="3"/>
        <v>100</v>
      </c>
      <c r="M167" s="186"/>
      <c r="N167" s="187"/>
      <c r="O167" s="186"/>
    </row>
    <row r="168" spans="1:15" s="188" customFormat="1" ht="35.25" customHeight="1">
      <c r="A168" s="484"/>
      <c r="B168" s="270"/>
      <c r="C168" s="270"/>
      <c r="D168" s="389" t="s">
        <v>110</v>
      </c>
      <c r="E168" s="300"/>
      <c r="F168" s="300"/>
      <c r="G168" s="301"/>
      <c r="H168" s="302"/>
      <c r="I168" s="292">
        <v>0</v>
      </c>
      <c r="J168" s="292">
        <v>9800</v>
      </c>
      <c r="K168" s="290">
        <v>9800</v>
      </c>
      <c r="L168" s="485">
        <f t="shared" si="3"/>
        <v>100</v>
      </c>
      <c r="M168" s="186"/>
      <c r="N168" s="187"/>
      <c r="O168" s="186"/>
    </row>
    <row r="169" spans="1:15" s="26" customFormat="1" ht="51.75" customHeight="1">
      <c r="A169" s="407">
        <v>17</v>
      </c>
      <c r="B169" s="51">
        <v>852</v>
      </c>
      <c r="C169" s="50">
        <v>85295</v>
      </c>
      <c r="D169" s="79" t="s">
        <v>172</v>
      </c>
      <c r="E169" s="62"/>
      <c r="F169" s="69"/>
      <c r="G169" s="63"/>
      <c r="H169" s="52"/>
      <c r="I169" s="64">
        <f>SUM(I170:I171)</f>
        <v>40000</v>
      </c>
      <c r="J169" s="64">
        <f>SUM(J170:J171)</f>
        <v>40000</v>
      </c>
      <c r="K169" s="81">
        <f>SUM(K170:K171)</f>
        <v>40000</v>
      </c>
      <c r="L169" s="269">
        <f t="shared" si="3"/>
        <v>100</v>
      </c>
      <c r="M169" s="16"/>
      <c r="N169" s="25"/>
      <c r="O169" s="16"/>
    </row>
    <row r="170" spans="1:15" s="14" customFormat="1" ht="28.5" customHeight="1">
      <c r="A170" s="486"/>
      <c r="B170" s="284"/>
      <c r="C170" s="270"/>
      <c r="D170" s="298" t="s">
        <v>189</v>
      </c>
      <c r="E170" s="346"/>
      <c r="F170" s="87"/>
      <c r="G170" s="347"/>
      <c r="H170" s="288"/>
      <c r="I170" s="292">
        <v>40000</v>
      </c>
      <c r="J170" s="292">
        <v>40000</v>
      </c>
      <c r="K170" s="348">
        <v>40000</v>
      </c>
      <c r="L170" s="341">
        <f t="shared" si="3"/>
        <v>100</v>
      </c>
      <c r="M170" s="8"/>
      <c r="N170" s="22"/>
      <c r="O170" s="8"/>
    </row>
    <row r="171" spans="1:15" s="14" customFormat="1" ht="24" customHeight="1" hidden="1">
      <c r="A171" s="468"/>
      <c r="B171" s="48"/>
      <c r="C171" s="49"/>
      <c r="D171" s="84"/>
      <c r="E171" s="86"/>
      <c r="F171" s="72"/>
      <c r="G171" s="88"/>
      <c r="H171" s="60"/>
      <c r="I171" s="85"/>
      <c r="J171" s="85"/>
      <c r="K171" s="78"/>
      <c r="L171" s="318"/>
      <c r="M171" s="8"/>
      <c r="N171" s="22"/>
      <c r="O171" s="8"/>
    </row>
    <row r="172" spans="1:15" s="14" customFormat="1" ht="60">
      <c r="A172" s="407">
        <v>18</v>
      </c>
      <c r="B172" s="51">
        <v>853</v>
      </c>
      <c r="C172" s="50">
        <v>85311</v>
      </c>
      <c r="D172" s="274" t="s">
        <v>130</v>
      </c>
      <c r="E172" s="65"/>
      <c r="F172" s="65"/>
      <c r="G172" s="66"/>
      <c r="H172" s="67"/>
      <c r="I172" s="64">
        <f>SUM(I173:I184)</f>
        <v>280000</v>
      </c>
      <c r="J172" s="64">
        <f>SUM(J173:J184)</f>
        <v>329000</v>
      </c>
      <c r="K172" s="81">
        <f>SUM(K173:K184)</f>
        <v>328260.4</v>
      </c>
      <c r="L172" s="269">
        <f aca="true" t="shared" si="4" ref="L172:L183">K172/J172*100</f>
        <v>99.77519756838906</v>
      </c>
      <c r="M172" s="8"/>
      <c r="N172" s="22"/>
      <c r="O172" s="8"/>
    </row>
    <row r="173" spans="1:15" s="14" customFormat="1" ht="33" customHeight="1">
      <c r="A173" s="474"/>
      <c r="B173" s="276"/>
      <c r="C173" s="49"/>
      <c r="D173" s="297" t="s">
        <v>173</v>
      </c>
      <c r="E173" s="331"/>
      <c r="F173" s="331"/>
      <c r="G173" s="333"/>
      <c r="H173" s="334"/>
      <c r="I173" s="349">
        <v>20000</v>
      </c>
      <c r="J173" s="349">
        <v>20000</v>
      </c>
      <c r="K173" s="350">
        <v>20000</v>
      </c>
      <c r="L173" s="487">
        <f t="shared" si="4"/>
        <v>100</v>
      </c>
      <c r="M173" s="8"/>
      <c r="N173" s="22"/>
      <c r="O173" s="8"/>
    </row>
    <row r="174" spans="1:15" s="14" customFormat="1" ht="38.25" customHeight="1">
      <c r="A174" s="474"/>
      <c r="B174" s="276"/>
      <c r="C174" s="49"/>
      <c r="D174" s="217" t="s">
        <v>191</v>
      </c>
      <c r="E174" s="117"/>
      <c r="F174" s="117"/>
      <c r="G174" s="118"/>
      <c r="H174" s="119"/>
      <c r="I174" s="120">
        <v>33480</v>
      </c>
      <c r="J174" s="120">
        <v>33480</v>
      </c>
      <c r="K174" s="121">
        <v>33480</v>
      </c>
      <c r="L174" s="134">
        <f t="shared" si="4"/>
        <v>100</v>
      </c>
      <c r="M174" s="8"/>
      <c r="N174" s="22"/>
      <c r="O174" s="8"/>
    </row>
    <row r="175" spans="1:15" s="14" customFormat="1" ht="23.25" customHeight="1">
      <c r="A175" s="474"/>
      <c r="B175" s="276"/>
      <c r="C175" s="49"/>
      <c r="D175" s="217" t="s">
        <v>249</v>
      </c>
      <c r="E175" s="117"/>
      <c r="F175" s="117"/>
      <c r="G175" s="118"/>
      <c r="H175" s="119"/>
      <c r="I175" s="120">
        <v>15000</v>
      </c>
      <c r="J175" s="120">
        <v>15000</v>
      </c>
      <c r="K175" s="121">
        <v>15000</v>
      </c>
      <c r="L175" s="134">
        <f t="shared" si="4"/>
        <v>100</v>
      </c>
      <c r="M175" s="8"/>
      <c r="N175" s="22"/>
      <c r="O175" s="8"/>
    </row>
    <row r="176" spans="1:15" s="14" customFormat="1" ht="49.5" customHeight="1">
      <c r="A176" s="474"/>
      <c r="B176" s="276"/>
      <c r="C176" s="49"/>
      <c r="D176" s="217" t="s">
        <v>250</v>
      </c>
      <c r="E176" s="117"/>
      <c r="F176" s="117"/>
      <c r="G176" s="118"/>
      <c r="H176" s="119"/>
      <c r="I176" s="120">
        <v>20000</v>
      </c>
      <c r="J176" s="120">
        <v>20000</v>
      </c>
      <c r="K176" s="121">
        <v>20000</v>
      </c>
      <c r="L176" s="134">
        <f t="shared" si="4"/>
        <v>100</v>
      </c>
      <c r="M176" s="8"/>
      <c r="N176" s="22"/>
      <c r="O176" s="8"/>
    </row>
    <row r="177" spans="1:15" s="14" customFormat="1" ht="40.5" customHeight="1">
      <c r="A177" s="474"/>
      <c r="B177" s="276"/>
      <c r="C177" s="49"/>
      <c r="D177" s="217" t="s">
        <v>192</v>
      </c>
      <c r="E177" s="117"/>
      <c r="F177" s="117"/>
      <c r="G177" s="118"/>
      <c r="H177" s="119"/>
      <c r="I177" s="120">
        <v>25000</v>
      </c>
      <c r="J177" s="120">
        <v>40000</v>
      </c>
      <c r="K177" s="121">
        <f>25000+14917.17</f>
        <v>39917.17</v>
      </c>
      <c r="L177" s="134">
        <f t="shared" si="4"/>
        <v>99.792925</v>
      </c>
      <c r="M177" s="8"/>
      <c r="N177" s="22"/>
      <c r="O177" s="8"/>
    </row>
    <row r="178" spans="1:15" s="14" customFormat="1" ht="36" customHeight="1">
      <c r="A178" s="474"/>
      <c r="B178" s="276"/>
      <c r="C178" s="49"/>
      <c r="D178" s="217" t="s">
        <v>174</v>
      </c>
      <c r="E178" s="117"/>
      <c r="F178" s="117"/>
      <c r="G178" s="118"/>
      <c r="H178" s="119"/>
      <c r="I178" s="120">
        <v>20000</v>
      </c>
      <c r="J178" s="120">
        <v>20000</v>
      </c>
      <c r="K178" s="121">
        <v>20000</v>
      </c>
      <c r="L178" s="134">
        <f t="shared" si="4"/>
        <v>100</v>
      </c>
      <c r="M178" s="8"/>
      <c r="N178" s="22"/>
      <c r="O178" s="8"/>
    </row>
    <row r="179" spans="1:15" s="14" customFormat="1" ht="27" customHeight="1">
      <c r="A179" s="478"/>
      <c r="B179" s="277"/>
      <c r="C179" s="54"/>
      <c r="D179" s="217" t="s">
        <v>190</v>
      </c>
      <c r="E179" s="117"/>
      <c r="F179" s="117"/>
      <c r="G179" s="118"/>
      <c r="H179" s="119"/>
      <c r="I179" s="120">
        <v>15000</v>
      </c>
      <c r="J179" s="120">
        <v>25000</v>
      </c>
      <c r="K179" s="121">
        <v>25000</v>
      </c>
      <c r="L179" s="134">
        <f t="shared" si="4"/>
        <v>100</v>
      </c>
      <c r="M179" s="8"/>
      <c r="N179" s="22"/>
      <c r="O179" s="8"/>
    </row>
    <row r="180" spans="1:15" s="14" customFormat="1" ht="31.5" customHeight="1">
      <c r="A180" s="474"/>
      <c r="B180" s="276"/>
      <c r="C180" s="49"/>
      <c r="D180" s="297" t="s">
        <v>251</v>
      </c>
      <c r="E180" s="331"/>
      <c r="F180" s="331"/>
      <c r="G180" s="333"/>
      <c r="H180" s="334"/>
      <c r="I180" s="349">
        <v>15000</v>
      </c>
      <c r="J180" s="349">
        <v>15000</v>
      </c>
      <c r="K180" s="350">
        <v>15000</v>
      </c>
      <c r="L180" s="487">
        <f t="shared" si="4"/>
        <v>100</v>
      </c>
      <c r="M180" s="8"/>
      <c r="N180" s="22"/>
      <c r="O180" s="8"/>
    </row>
    <row r="181" spans="1:15" s="14" customFormat="1" ht="35.25" customHeight="1">
      <c r="A181" s="474"/>
      <c r="B181" s="276"/>
      <c r="C181" s="49"/>
      <c r="D181" s="217" t="s">
        <v>252</v>
      </c>
      <c r="E181" s="117"/>
      <c r="F181" s="117"/>
      <c r="G181" s="118"/>
      <c r="H181" s="119"/>
      <c r="I181" s="120">
        <v>50000</v>
      </c>
      <c r="J181" s="120">
        <v>110000</v>
      </c>
      <c r="K181" s="121">
        <f>59999.97+49863.26</f>
        <v>109863.23000000001</v>
      </c>
      <c r="L181" s="134">
        <f t="shared" si="4"/>
        <v>99.87566363636364</v>
      </c>
      <c r="M181" s="8"/>
      <c r="N181" s="22"/>
      <c r="O181" s="8"/>
    </row>
    <row r="182" spans="1:15" s="14" customFormat="1" ht="20.25" customHeight="1">
      <c r="A182" s="474"/>
      <c r="B182" s="276"/>
      <c r="C182" s="49"/>
      <c r="D182" s="217" t="s">
        <v>175</v>
      </c>
      <c r="E182" s="117"/>
      <c r="F182" s="117"/>
      <c r="G182" s="118"/>
      <c r="H182" s="119"/>
      <c r="I182" s="120">
        <v>30000</v>
      </c>
      <c r="J182" s="120">
        <v>30000</v>
      </c>
      <c r="K182" s="121">
        <v>30000</v>
      </c>
      <c r="L182" s="134">
        <f t="shared" si="4"/>
        <v>100</v>
      </c>
      <c r="M182" s="8"/>
      <c r="N182" s="22"/>
      <c r="O182" s="8"/>
    </row>
    <row r="183" spans="1:15" s="14" customFormat="1" ht="24.75" customHeight="1">
      <c r="A183" s="488"/>
      <c r="B183" s="337"/>
      <c r="C183" s="278"/>
      <c r="D183" s="272" t="s">
        <v>176</v>
      </c>
      <c r="E183" s="122"/>
      <c r="F183" s="122"/>
      <c r="G183" s="123"/>
      <c r="H183" s="102"/>
      <c r="I183" s="124">
        <v>36520</v>
      </c>
      <c r="J183" s="124">
        <v>520</v>
      </c>
      <c r="K183" s="125">
        <v>0</v>
      </c>
      <c r="L183" s="489">
        <f t="shared" si="4"/>
        <v>0</v>
      </c>
      <c r="M183" s="8"/>
      <c r="N183" s="22"/>
      <c r="O183" s="8"/>
    </row>
    <row r="184" spans="1:15" s="14" customFormat="1" ht="15.75" customHeight="1">
      <c r="A184" s="468"/>
      <c r="B184" s="276"/>
      <c r="C184" s="49"/>
      <c r="D184" s="273"/>
      <c r="E184" s="104"/>
      <c r="F184" s="104"/>
      <c r="G184" s="105"/>
      <c r="H184" s="106"/>
      <c r="I184" s="107"/>
      <c r="J184" s="107"/>
      <c r="K184" s="108"/>
      <c r="L184" s="490"/>
      <c r="M184" s="8"/>
      <c r="N184" s="22"/>
      <c r="O184" s="8"/>
    </row>
    <row r="185" spans="1:15" s="14" customFormat="1" ht="48">
      <c r="A185" s="407">
        <v>19</v>
      </c>
      <c r="B185" s="51">
        <v>853</v>
      </c>
      <c r="C185" s="50">
        <v>85395</v>
      </c>
      <c r="D185" s="274" t="s">
        <v>193</v>
      </c>
      <c r="E185" s="65"/>
      <c r="F185" s="65"/>
      <c r="G185" s="66"/>
      <c r="H185" s="67"/>
      <c r="I185" s="64">
        <f>SUM(I186:I188)</f>
        <v>0</v>
      </c>
      <c r="J185" s="64">
        <f>SUM(J186:J188)</f>
        <v>368430</v>
      </c>
      <c r="K185" s="63">
        <f>SUM(K186:K188)</f>
        <v>359671.98</v>
      </c>
      <c r="L185" s="269">
        <f aca="true" t="shared" si="5" ref="L185:L205">K185/J185*100</f>
        <v>97.62288087289308</v>
      </c>
      <c r="M185" s="8"/>
      <c r="N185" s="22"/>
      <c r="O185" s="8"/>
    </row>
    <row r="186" spans="1:15" s="14" customFormat="1" ht="24">
      <c r="A186" s="486"/>
      <c r="B186" s="338"/>
      <c r="C186" s="270"/>
      <c r="D186" s="296" t="s">
        <v>64</v>
      </c>
      <c r="E186" s="87"/>
      <c r="F186" s="87"/>
      <c r="G186" s="290"/>
      <c r="H186" s="288"/>
      <c r="I186" s="292"/>
      <c r="J186" s="286">
        <v>62960</v>
      </c>
      <c r="K186" s="290">
        <v>58764.13</v>
      </c>
      <c r="L186" s="341">
        <f t="shared" si="5"/>
        <v>93.33565756035578</v>
      </c>
      <c r="M186" s="8"/>
      <c r="N186" s="22"/>
      <c r="O186" s="8"/>
    </row>
    <row r="187" spans="1:15" s="14" customFormat="1" ht="15">
      <c r="A187" s="468"/>
      <c r="B187" s="276"/>
      <c r="C187" s="49"/>
      <c r="D187" s="275" t="s">
        <v>253</v>
      </c>
      <c r="E187" s="72"/>
      <c r="F187" s="72"/>
      <c r="G187" s="73"/>
      <c r="H187" s="60"/>
      <c r="I187" s="85"/>
      <c r="J187" s="58">
        <v>137050</v>
      </c>
      <c r="K187" s="73">
        <v>134107.36</v>
      </c>
      <c r="L187" s="315">
        <f t="shared" si="5"/>
        <v>97.85287121488507</v>
      </c>
      <c r="M187" s="8"/>
      <c r="N187" s="22"/>
      <c r="O187" s="8"/>
    </row>
    <row r="188" spans="1:15" s="14" customFormat="1" ht="24">
      <c r="A188" s="473"/>
      <c r="B188" s="277"/>
      <c r="C188" s="54"/>
      <c r="D188" s="297" t="s">
        <v>254</v>
      </c>
      <c r="E188" s="74"/>
      <c r="F188" s="74"/>
      <c r="G188" s="75"/>
      <c r="H188" s="61"/>
      <c r="I188" s="103"/>
      <c r="J188" s="140">
        <v>168420</v>
      </c>
      <c r="K188" s="75">
        <v>166800.49</v>
      </c>
      <c r="L188" s="318">
        <f t="shared" si="5"/>
        <v>99.03840992756204</v>
      </c>
      <c r="M188" s="8"/>
      <c r="N188" s="22"/>
      <c r="O188" s="8"/>
    </row>
    <row r="189" spans="1:15" s="14" customFormat="1" ht="72">
      <c r="A189" s="407">
        <v>20</v>
      </c>
      <c r="B189" s="277">
        <v>853</v>
      </c>
      <c r="C189" s="54">
        <v>85395</v>
      </c>
      <c r="D189" s="79" t="s">
        <v>245</v>
      </c>
      <c r="E189" s="65"/>
      <c r="F189" s="65"/>
      <c r="G189" s="66"/>
      <c r="H189" s="67"/>
      <c r="I189" s="64">
        <f>SUM(I190:I191)</f>
        <v>0</v>
      </c>
      <c r="J189" s="64">
        <f>SUM(J190:J191)</f>
        <v>270670</v>
      </c>
      <c r="K189" s="63">
        <f>SUM(K190:K191)</f>
        <v>264125.96</v>
      </c>
      <c r="L189" s="269">
        <f t="shared" si="5"/>
        <v>97.58228100639155</v>
      </c>
      <c r="M189" s="8"/>
      <c r="N189" s="22"/>
      <c r="O189" s="8"/>
    </row>
    <row r="190" spans="1:15" s="14" customFormat="1" ht="22.5" customHeight="1">
      <c r="A190" s="486"/>
      <c r="B190" s="284"/>
      <c r="C190" s="49"/>
      <c r="D190" s="84" t="s">
        <v>243</v>
      </c>
      <c r="E190" s="72"/>
      <c r="F190" s="72"/>
      <c r="G190" s="73"/>
      <c r="H190" s="60"/>
      <c r="I190" s="85"/>
      <c r="J190" s="58">
        <v>149770</v>
      </c>
      <c r="K190" s="73">
        <f>145789.25</f>
        <v>145789.25</v>
      </c>
      <c r="L190" s="315">
        <f t="shared" si="5"/>
        <v>97.34209120651666</v>
      </c>
      <c r="M190" s="8"/>
      <c r="N190" s="22"/>
      <c r="O190" s="8"/>
    </row>
    <row r="191" spans="1:15" s="14" customFormat="1" ht="22.5" customHeight="1">
      <c r="A191" s="468"/>
      <c r="B191" s="53"/>
      <c r="C191" s="54"/>
      <c r="D191" s="298" t="s">
        <v>244</v>
      </c>
      <c r="E191" s="72"/>
      <c r="F191" s="72"/>
      <c r="G191" s="73"/>
      <c r="H191" s="60"/>
      <c r="I191" s="85"/>
      <c r="J191" s="58">
        <v>120900</v>
      </c>
      <c r="K191" s="73">
        <v>118336.71</v>
      </c>
      <c r="L191" s="315">
        <f t="shared" si="5"/>
        <v>97.87982630272953</v>
      </c>
      <c r="M191" s="8"/>
      <c r="N191" s="22"/>
      <c r="O191" s="8"/>
    </row>
    <row r="192" spans="1:15" s="14" customFormat="1" ht="52.5" customHeight="1">
      <c r="A192" s="407">
        <v>21</v>
      </c>
      <c r="B192" s="48">
        <v>853</v>
      </c>
      <c r="C192" s="49">
        <v>85395</v>
      </c>
      <c r="D192" s="299" t="s">
        <v>255</v>
      </c>
      <c r="E192" s="300"/>
      <c r="F192" s="300"/>
      <c r="G192" s="301"/>
      <c r="H192" s="302"/>
      <c r="I192" s="303">
        <f>SUM(I193)</f>
        <v>0</v>
      </c>
      <c r="J192" s="303">
        <f>SUM(J193)</f>
        <v>296000</v>
      </c>
      <c r="K192" s="408">
        <f>SUM(K193)</f>
        <v>255761.08</v>
      </c>
      <c r="L192" s="491">
        <f t="shared" si="5"/>
        <v>86.40577027027027</v>
      </c>
      <c r="M192" s="8"/>
      <c r="N192" s="22"/>
      <c r="O192" s="8"/>
    </row>
    <row r="193" spans="1:15" s="14" customFormat="1" ht="22.5" customHeight="1">
      <c r="A193" s="486"/>
      <c r="B193" s="307"/>
      <c r="C193" s="70"/>
      <c r="D193" s="130" t="s">
        <v>256</v>
      </c>
      <c r="E193" s="131"/>
      <c r="F193" s="131"/>
      <c r="G193" s="132"/>
      <c r="H193" s="133"/>
      <c r="I193" s="120">
        <v>0</v>
      </c>
      <c r="J193" s="120">
        <v>296000</v>
      </c>
      <c r="K193" s="121">
        <v>255761.08</v>
      </c>
      <c r="L193" s="134">
        <f t="shared" si="5"/>
        <v>86.40577027027027</v>
      </c>
      <c r="M193" s="8"/>
      <c r="N193" s="22"/>
      <c r="O193" s="8"/>
    </row>
    <row r="194" spans="1:15" s="357" customFormat="1" ht="84">
      <c r="A194" s="407">
        <v>21</v>
      </c>
      <c r="B194" s="51" t="s">
        <v>120</v>
      </c>
      <c r="C194" s="50">
        <v>85415</v>
      </c>
      <c r="D194" s="76" t="s">
        <v>320</v>
      </c>
      <c r="E194" s="361"/>
      <c r="F194" s="62">
        <v>14185</v>
      </c>
      <c r="G194" s="63">
        <f>SUM(G195:G203)</f>
        <v>12621.2</v>
      </c>
      <c r="H194" s="52">
        <f>G194/F194*100</f>
        <v>88.97567853366233</v>
      </c>
      <c r="I194" s="362"/>
      <c r="J194" s="510"/>
      <c r="K194" s="511"/>
      <c r="L194" s="512"/>
      <c r="M194" s="355"/>
      <c r="N194" s="356"/>
      <c r="O194" s="355"/>
    </row>
    <row r="195" spans="1:15" s="357" customFormat="1" ht="24">
      <c r="A195" s="468"/>
      <c r="B195" s="48"/>
      <c r="C195" s="49"/>
      <c r="D195" s="71" t="s">
        <v>321</v>
      </c>
      <c r="E195" s="167"/>
      <c r="F195" s="167"/>
      <c r="G195" s="73">
        <v>775</v>
      </c>
      <c r="H195" s="457"/>
      <c r="I195" s="460"/>
      <c r="J195" s="459"/>
      <c r="K195" s="461"/>
      <c r="L195" s="492"/>
      <c r="M195" s="355"/>
      <c r="N195" s="356"/>
      <c r="O195" s="355"/>
    </row>
    <row r="196" spans="1:15" s="357" customFormat="1" ht="24">
      <c r="A196" s="468"/>
      <c r="B196" s="364"/>
      <c r="C196" s="49"/>
      <c r="D196" s="71" t="s">
        <v>322</v>
      </c>
      <c r="E196" s="167"/>
      <c r="F196" s="167"/>
      <c r="G196" s="73">
        <v>2670</v>
      </c>
      <c r="H196" s="457"/>
      <c r="I196" s="460"/>
      <c r="J196" s="459"/>
      <c r="K196" s="461"/>
      <c r="L196" s="492"/>
      <c r="M196" s="355"/>
      <c r="N196" s="356"/>
      <c r="O196" s="355"/>
    </row>
    <row r="197" spans="1:15" s="357" customFormat="1" ht="24">
      <c r="A197" s="468"/>
      <c r="B197" s="364"/>
      <c r="C197" s="49"/>
      <c r="D197" s="71" t="s">
        <v>323</v>
      </c>
      <c r="E197" s="167"/>
      <c r="F197" s="167"/>
      <c r="G197" s="73">
        <v>350</v>
      </c>
      <c r="H197" s="457"/>
      <c r="I197" s="460"/>
      <c r="J197" s="459"/>
      <c r="K197" s="461"/>
      <c r="L197" s="492"/>
      <c r="M197" s="355"/>
      <c r="N197" s="356"/>
      <c r="O197" s="355"/>
    </row>
    <row r="198" spans="1:15" s="357" customFormat="1" ht="24">
      <c r="A198" s="468"/>
      <c r="B198" s="364"/>
      <c r="C198" s="49"/>
      <c r="D198" s="71" t="s">
        <v>324</v>
      </c>
      <c r="E198" s="167"/>
      <c r="F198" s="167"/>
      <c r="G198" s="73">
        <v>445</v>
      </c>
      <c r="H198" s="457"/>
      <c r="I198" s="460"/>
      <c r="J198" s="459"/>
      <c r="K198" s="461"/>
      <c r="L198" s="492"/>
      <c r="M198" s="355"/>
      <c r="N198" s="356"/>
      <c r="O198" s="355"/>
    </row>
    <row r="199" spans="1:15" s="357" customFormat="1" ht="48">
      <c r="A199" s="468"/>
      <c r="B199" s="364"/>
      <c r="C199" s="49"/>
      <c r="D199" s="71" t="s">
        <v>325</v>
      </c>
      <c r="E199" s="167"/>
      <c r="F199" s="167"/>
      <c r="G199" s="73">
        <v>4900</v>
      </c>
      <c r="H199" s="457"/>
      <c r="I199" s="460"/>
      <c r="J199" s="459"/>
      <c r="K199" s="461"/>
      <c r="L199" s="492"/>
      <c r="M199" s="355"/>
      <c r="N199" s="356"/>
      <c r="O199" s="355"/>
    </row>
    <row r="200" spans="1:15" s="357" customFormat="1" ht="24">
      <c r="A200" s="468"/>
      <c r="B200" s="364"/>
      <c r="C200" s="49"/>
      <c r="D200" s="71" t="s">
        <v>132</v>
      </c>
      <c r="E200" s="167"/>
      <c r="F200" s="167"/>
      <c r="G200" s="73">
        <v>650</v>
      </c>
      <c r="H200" s="457"/>
      <c r="I200" s="460"/>
      <c r="J200" s="459"/>
      <c r="K200" s="461"/>
      <c r="L200" s="492"/>
      <c r="M200" s="355"/>
      <c r="N200" s="356"/>
      <c r="O200" s="355"/>
    </row>
    <row r="201" spans="1:15" s="357" customFormat="1" ht="15">
      <c r="A201" s="468"/>
      <c r="B201" s="364"/>
      <c r="C201" s="49"/>
      <c r="D201" s="71" t="s">
        <v>171</v>
      </c>
      <c r="E201" s="167"/>
      <c r="F201" s="167"/>
      <c r="G201" s="73">
        <v>1551.2</v>
      </c>
      <c r="H201" s="458"/>
      <c r="I201" s="460"/>
      <c r="J201" s="459"/>
      <c r="K201" s="461"/>
      <c r="L201" s="492"/>
      <c r="M201" s="355"/>
      <c r="N201" s="356"/>
      <c r="O201" s="355"/>
    </row>
    <row r="202" spans="1:15" s="357" customFormat="1" ht="36">
      <c r="A202" s="468"/>
      <c r="B202" s="48"/>
      <c r="C202" s="49"/>
      <c r="D202" s="71" t="s">
        <v>326</v>
      </c>
      <c r="E202" s="167"/>
      <c r="F202" s="167"/>
      <c r="G202" s="73">
        <v>890</v>
      </c>
      <c r="H202" s="458"/>
      <c r="I202" s="460"/>
      <c r="J202" s="459"/>
      <c r="K202" s="461"/>
      <c r="L202" s="492"/>
      <c r="M202" s="355"/>
      <c r="N202" s="356"/>
      <c r="O202" s="355"/>
    </row>
    <row r="203" spans="1:15" s="357" customFormat="1" ht="36">
      <c r="A203" s="473"/>
      <c r="B203" s="365"/>
      <c r="C203" s="150"/>
      <c r="D203" s="151" t="s">
        <v>327</v>
      </c>
      <c r="E203" s="74"/>
      <c r="F203" s="74"/>
      <c r="G203" s="75">
        <v>390</v>
      </c>
      <c r="H203" s="462"/>
      <c r="I203" s="463"/>
      <c r="J203" s="464"/>
      <c r="K203" s="465"/>
      <c r="L203" s="493"/>
      <c r="M203" s="355"/>
      <c r="N203" s="356"/>
      <c r="O203" s="355"/>
    </row>
    <row r="204" spans="1:15" s="26" customFormat="1" ht="22.5" customHeight="1">
      <c r="A204" s="407">
        <v>22</v>
      </c>
      <c r="B204" s="53">
        <v>900</v>
      </c>
      <c r="C204" s="53">
        <v>90013</v>
      </c>
      <c r="D204" s="304"/>
      <c r="E204" s="145"/>
      <c r="F204" s="145"/>
      <c r="G204" s="146"/>
      <c r="H204" s="147"/>
      <c r="I204" s="305">
        <v>600000</v>
      </c>
      <c r="J204" s="195">
        <f>SUM(J205)</f>
        <v>480000</v>
      </c>
      <c r="K204" s="196">
        <f>SUM(K205)</f>
        <v>480000</v>
      </c>
      <c r="L204" s="306">
        <f t="shared" si="5"/>
        <v>100</v>
      </c>
      <c r="M204" s="16"/>
      <c r="N204" s="25"/>
      <c r="O204" s="16"/>
    </row>
    <row r="205" spans="1:15" s="14" customFormat="1" ht="20.25" customHeight="1">
      <c r="A205" s="407"/>
      <c r="B205" s="51"/>
      <c r="C205" s="51"/>
      <c r="D205" s="217" t="s">
        <v>304</v>
      </c>
      <c r="E205" s="65"/>
      <c r="F205" s="65"/>
      <c r="G205" s="66"/>
      <c r="H205" s="67"/>
      <c r="I205" s="68">
        <v>480000</v>
      </c>
      <c r="J205" s="166">
        <v>480000</v>
      </c>
      <c r="K205" s="66">
        <f>273250+206750</f>
        <v>480000</v>
      </c>
      <c r="L205" s="283">
        <f t="shared" si="5"/>
        <v>100</v>
      </c>
      <c r="M205" s="8"/>
      <c r="N205" s="22"/>
      <c r="O205" s="8"/>
    </row>
    <row r="206" spans="1:15" s="26" customFormat="1" ht="73.5" customHeight="1">
      <c r="A206" s="407">
        <v>23</v>
      </c>
      <c r="B206" s="51">
        <v>900</v>
      </c>
      <c r="C206" s="267">
        <v>90019</v>
      </c>
      <c r="D206" s="268" t="s">
        <v>188</v>
      </c>
      <c r="E206" s="62"/>
      <c r="F206" s="62"/>
      <c r="G206" s="63"/>
      <c r="H206" s="52"/>
      <c r="I206" s="56">
        <v>150000</v>
      </c>
      <c r="J206" s="56">
        <f>SUM(J207:J210)</f>
        <v>150000</v>
      </c>
      <c r="K206" s="57">
        <f>SUM(K207:K210)</f>
        <v>94000</v>
      </c>
      <c r="L206" s="269">
        <f>K206/J206*100</f>
        <v>62.66666666666667</v>
      </c>
      <c r="M206" s="16"/>
      <c r="N206" s="25"/>
      <c r="O206" s="16"/>
    </row>
    <row r="207" spans="1:15" s="26" customFormat="1" ht="17.25" customHeight="1">
      <c r="A207" s="486"/>
      <c r="B207" s="48"/>
      <c r="C207" s="219"/>
      <c r="D207" s="220" t="s">
        <v>121</v>
      </c>
      <c r="E207" s="221"/>
      <c r="F207" s="167"/>
      <c r="G207" s="218"/>
      <c r="H207" s="148"/>
      <c r="I207" s="193"/>
      <c r="J207" s="58">
        <v>49000</v>
      </c>
      <c r="K207" s="222">
        <v>49000</v>
      </c>
      <c r="L207" s="315">
        <f>K207/J207*100</f>
        <v>100</v>
      </c>
      <c r="M207" s="16"/>
      <c r="N207" s="25"/>
      <c r="O207" s="16"/>
    </row>
    <row r="208" spans="1:15" s="26" customFormat="1" ht="15.75" customHeight="1">
      <c r="A208" s="468"/>
      <c r="B208" s="48"/>
      <c r="C208" s="219"/>
      <c r="D208" s="220" t="s">
        <v>122</v>
      </c>
      <c r="E208" s="221"/>
      <c r="F208" s="167"/>
      <c r="G208" s="218"/>
      <c r="H208" s="148"/>
      <c r="I208" s="193"/>
      <c r="J208" s="58">
        <v>34000</v>
      </c>
      <c r="K208" s="222">
        <v>34000</v>
      </c>
      <c r="L208" s="315">
        <f>K208/J208*100</f>
        <v>100</v>
      </c>
      <c r="M208" s="16"/>
      <c r="N208" s="25"/>
      <c r="O208" s="16"/>
    </row>
    <row r="209" spans="1:15" s="26" customFormat="1" ht="16.5" customHeight="1">
      <c r="A209" s="468"/>
      <c r="B209" s="48"/>
      <c r="C209" s="219"/>
      <c r="D209" s="220" t="s">
        <v>123</v>
      </c>
      <c r="E209" s="221"/>
      <c r="F209" s="167"/>
      <c r="G209" s="218"/>
      <c r="H209" s="148"/>
      <c r="I209" s="193"/>
      <c r="J209" s="58">
        <v>11000</v>
      </c>
      <c r="K209" s="222">
        <v>11000</v>
      </c>
      <c r="L209" s="315">
        <f>K209/J209*100</f>
        <v>100</v>
      </c>
      <c r="M209" s="16"/>
      <c r="N209" s="25"/>
      <c r="O209" s="16"/>
    </row>
    <row r="210" spans="1:15" s="26" customFormat="1" ht="16.5" customHeight="1">
      <c r="A210" s="473"/>
      <c r="B210" s="53"/>
      <c r="C210" s="223"/>
      <c r="D210" s="224" t="s">
        <v>39</v>
      </c>
      <c r="E210" s="225"/>
      <c r="F210" s="145"/>
      <c r="G210" s="146"/>
      <c r="H210" s="147"/>
      <c r="I210" s="195"/>
      <c r="J210" s="140">
        <v>56000</v>
      </c>
      <c r="K210" s="141">
        <v>0</v>
      </c>
      <c r="L210" s="318">
        <f>K210/J210*100</f>
        <v>0</v>
      </c>
      <c r="M210" s="16"/>
      <c r="N210" s="25"/>
      <c r="O210" s="16"/>
    </row>
    <row r="211" spans="1:17" s="14" customFormat="1" ht="72">
      <c r="A211" s="407">
        <v>24</v>
      </c>
      <c r="B211" s="51">
        <v>921</v>
      </c>
      <c r="C211" s="50">
        <v>92105</v>
      </c>
      <c r="D211" s="142" t="s">
        <v>71</v>
      </c>
      <c r="E211" s="114"/>
      <c r="F211" s="114"/>
      <c r="G211" s="115"/>
      <c r="H211" s="110"/>
      <c r="I211" s="56">
        <v>450000</v>
      </c>
      <c r="J211" s="56">
        <f>SUM(J212:J228)</f>
        <v>150000</v>
      </c>
      <c r="K211" s="57">
        <f>SUM(K212:K228)</f>
        <v>150000</v>
      </c>
      <c r="L211" s="269">
        <f aca="true" t="shared" si="6" ref="L211:L225">K211/J211*100</f>
        <v>100</v>
      </c>
      <c r="M211" s="8"/>
      <c r="N211" s="10"/>
      <c r="O211" s="7"/>
      <c r="P211" s="13"/>
      <c r="Q211" s="13"/>
    </row>
    <row r="212" spans="1:17" s="14" customFormat="1" ht="14.25" customHeight="1">
      <c r="A212" s="476"/>
      <c r="B212" s="308"/>
      <c r="C212" s="309"/>
      <c r="D212" s="285" t="s">
        <v>65</v>
      </c>
      <c r="E212" s="87"/>
      <c r="F212" s="87"/>
      <c r="G212" s="290"/>
      <c r="H212" s="288"/>
      <c r="I212" s="310"/>
      <c r="J212" s="311">
        <v>6000</v>
      </c>
      <c r="K212" s="312">
        <f>4000+2000</f>
        <v>6000</v>
      </c>
      <c r="L212" s="341">
        <f t="shared" si="6"/>
        <v>100</v>
      </c>
      <c r="M212" s="8"/>
      <c r="N212" s="10"/>
      <c r="O212" s="7"/>
      <c r="P212" s="13"/>
      <c r="Q212" s="13"/>
    </row>
    <row r="213" spans="1:17" s="14" customFormat="1" ht="14.25" customHeight="1">
      <c r="A213" s="474"/>
      <c r="B213" s="98"/>
      <c r="C213" s="99"/>
      <c r="D213" s="139" t="s">
        <v>266</v>
      </c>
      <c r="E213" s="72"/>
      <c r="F213" s="72"/>
      <c r="G213" s="73"/>
      <c r="H213" s="60"/>
      <c r="I213" s="189"/>
      <c r="J213" s="189">
        <v>6000</v>
      </c>
      <c r="K213" s="190">
        <f>6000</f>
        <v>6000</v>
      </c>
      <c r="L213" s="315">
        <f t="shared" si="6"/>
        <v>100</v>
      </c>
      <c r="M213" s="8"/>
      <c r="N213" s="10"/>
      <c r="O213" s="7"/>
      <c r="P213" s="13"/>
      <c r="Q213" s="13"/>
    </row>
    <row r="214" spans="1:17" s="14" customFormat="1" ht="14.25" customHeight="1">
      <c r="A214" s="474"/>
      <c r="B214" s="98"/>
      <c r="C214" s="99"/>
      <c r="D214" s="139" t="s">
        <v>233</v>
      </c>
      <c r="E214" s="72"/>
      <c r="F214" s="72"/>
      <c r="G214" s="73"/>
      <c r="H214" s="60"/>
      <c r="I214" s="189"/>
      <c r="J214" s="189">
        <v>8500</v>
      </c>
      <c r="K214" s="190">
        <f>5500+3000</f>
        <v>8500</v>
      </c>
      <c r="L214" s="315">
        <f t="shared" si="6"/>
        <v>100</v>
      </c>
      <c r="M214" s="8"/>
      <c r="N214" s="10"/>
      <c r="O214" s="7"/>
      <c r="P214" s="13"/>
      <c r="Q214" s="13"/>
    </row>
    <row r="215" spans="1:17" s="14" customFormat="1" ht="14.25" customHeight="1">
      <c r="A215" s="474"/>
      <c r="B215" s="98"/>
      <c r="C215" s="99"/>
      <c r="D215" s="139" t="s">
        <v>114</v>
      </c>
      <c r="E215" s="72"/>
      <c r="F215" s="72"/>
      <c r="G215" s="73"/>
      <c r="H215" s="60"/>
      <c r="I215" s="189"/>
      <c r="J215" s="189">
        <v>9000</v>
      </c>
      <c r="K215" s="190">
        <f>9000</f>
        <v>9000</v>
      </c>
      <c r="L215" s="315">
        <f t="shared" si="6"/>
        <v>100</v>
      </c>
      <c r="M215" s="8"/>
      <c r="N215" s="10"/>
      <c r="O215" s="7"/>
      <c r="P215" s="13"/>
      <c r="Q215" s="13"/>
    </row>
    <row r="216" spans="1:17" s="14" customFormat="1" ht="14.25" customHeight="1">
      <c r="A216" s="474"/>
      <c r="B216" s="98"/>
      <c r="C216" s="99"/>
      <c r="D216" s="139" t="s">
        <v>223</v>
      </c>
      <c r="E216" s="72"/>
      <c r="F216" s="72"/>
      <c r="G216" s="73"/>
      <c r="H216" s="60"/>
      <c r="I216" s="189"/>
      <c r="J216" s="189">
        <v>4000</v>
      </c>
      <c r="K216" s="190">
        <f>4000</f>
        <v>4000</v>
      </c>
      <c r="L216" s="315">
        <f t="shared" si="6"/>
        <v>100</v>
      </c>
      <c r="M216" s="8"/>
      <c r="N216" s="10"/>
      <c r="O216" s="7"/>
      <c r="P216" s="13"/>
      <c r="Q216" s="13"/>
    </row>
    <row r="217" spans="1:17" s="14" customFormat="1" ht="21.75" customHeight="1">
      <c r="A217" s="478"/>
      <c r="B217" s="279"/>
      <c r="C217" s="280"/>
      <c r="D217" s="289" t="s">
        <v>267</v>
      </c>
      <c r="E217" s="74"/>
      <c r="F217" s="74"/>
      <c r="G217" s="75"/>
      <c r="H217" s="61"/>
      <c r="I217" s="313"/>
      <c r="J217" s="313">
        <v>8500</v>
      </c>
      <c r="K217" s="314">
        <f>4500+4000</f>
        <v>8500</v>
      </c>
      <c r="L217" s="318">
        <f t="shared" si="6"/>
        <v>100</v>
      </c>
      <c r="M217" s="8"/>
      <c r="N217" s="10"/>
      <c r="O217" s="7"/>
      <c r="P217" s="13"/>
      <c r="Q217" s="13"/>
    </row>
    <row r="218" spans="1:17" s="14" customFormat="1" ht="14.25" customHeight="1">
      <c r="A218" s="476"/>
      <c r="B218" s="98"/>
      <c r="C218" s="99"/>
      <c r="D218" s="139" t="s">
        <v>234</v>
      </c>
      <c r="E218" s="72"/>
      <c r="F218" s="72"/>
      <c r="G218" s="73"/>
      <c r="H218" s="60"/>
      <c r="I218" s="189"/>
      <c r="J218" s="189">
        <v>53000</v>
      </c>
      <c r="K218" s="190">
        <v>53000</v>
      </c>
      <c r="L218" s="315">
        <f t="shared" si="6"/>
        <v>100</v>
      </c>
      <c r="M218" s="8"/>
      <c r="N218" s="10"/>
      <c r="O218" s="7"/>
      <c r="P218" s="13"/>
      <c r="Q218" s="13"/>
    </row>
    <row r="219" spans="1:17" s="14" customFormat="1" ht="14.25" customHeight="1">
      <c r="A219" s="474"/>
      <c r="B219" s="98"/>
      <c r="C219" s="99"/>
      <c r="D219" s="139" t="s">
        <v>66</v>
      </c>
      <c r="E219" s="72"/>
      <c r="F219" s="72"/>
      <c r="G219" s="73"/>
      <c r="H219" s="60"/>
      <c r="I219" s="183"/>
      <c r="J219" s="189">
        <v>5000</v>
      </c>
      <c r="K219" s="190">
        <v>5000</v>
      </c>
      <c r="L219" s="315">
        <f t="shared" si="6"/>
        <v>100</v>
      </c>
      <c r="M219" s="8"/>
      <c r="N219" s="10"/>
      <c r="O219" s="7"/>
      <c r="P219" s="13"/>
      <c r="Q219" s="13"/>
    </row>
    <row r="220" spans="1:17" s="14" customFormat="1" ht="14.25" customHeight="1">
      <c r="A220" s="474"/>
      <c r="B220" s="98"/>
      <c r="C220" s="99"/>
      <c r="D220" s="139" t="s">
        <v>68</v>
      </c>
      <c r="E220" s="72"/>
      <c r="F220" s="72"/>
      <c r="G220" s="73"/>
      <c r="H220" s="60"/>
      <c r="I220" s="189"/>
      <c r="J220" s="189">
        <v>3000</v>
      </c>
      <c r="K220" s="190">
        <v>3000</v>
      </c>
      <c r="L220" s="315">
        <f t="shared" si="6"/>
        <v>100</v>
      </c>
      <c r="M220" s="8"/>
      <c r="N220" s="10"/>
      <c r="O220" s="7"/>
      <c r="P220" s="13"/>
      <c r="Q220" s="13"/>
    </row>
    <row r="221" spans="1:17" s="14" customFormat="1" ht="14.25" customHeight="1">
      <c r="A221" s="474"/>
      <c r="B221" s="98"/>
      <c r="C221" s="99"/>
      <c r="D221" s="139" t="s">
        <v>268</v>
      </c>
      <c r="E221" s="72"/>
      <c r="F221" s="72"/>
      <c r="G221" s="73"/>
      <c r="H221" s="60"/>
      <c r="I221" s="183"/>
      <c r="J221" s="189">
        <v>8000</v>
      </c>
      <c r="K221" s="190">
        <v>8000</v>
      </c>
      <c r="L221" s="315">
        <f t="shared" si="6"/>
        <v>100</v>
      </c>
      <c r="M221" s="8"/>
      <c r="N221" s="10"/>
      <c r="O221" s="7"/>
      <c r="P221" s="13"/>
      <c r="Q221" s="13"/>
    </row>
    <row r="222" spans="1:17" s="14" customFormat="1" ht="14.25" customHeight="1">
      <c r="A222" s="474"/>
      <c r="B222" s="98"/>
      <c r="C222" s="99"/>
      <c r="D222" s="139" t="s">
        <v>169</v>
      </c>
      <c r="E222" s="72"/>
      <c r="F222" s="72"/>
      <c r="G222" s="73"/>
      <c r="H222" s="60"/>
      <c r="I222" s="189"/>
      <c r="J222" s="189">
        <v>4000</v>
      </c>
      <c r="K222" s="190">
        <f>4000</f>
        <v>4000</v>
      </c>
      <c r="L222" s="315">
        <f t="shared" si="6"/>
        <v>100</v>
      </c>
      <c r="M222" s="8"/>
      <c r="N222" s="10"/>
      <c r="O222" s="7"/>
      <c r="P222" s="13"/>
      <c r="Q222" s="13"/>
    </row>
    <row r="223" spans="1:17" s="14" customFormat="1" ht="24" customHeight="1">
      <c r="A223" s="474"/>
      <c r="B223" s="98"/>
      <c r="C223" s="99"/>
      <c r="D223" s="139" t="s">
        <v>67</v>
      </c>
      <c r="E223" s="72"/>
      <c r="F223" s="72"/>
      <c r="G223" s="73"/>
      <c r="H223" s="60"/>
      <c r="I223" s="183"/>
      <c r="J223" s="189">
        <v>10000</v>
      </c>
      <c r="K223" s="190">
        <v>10000</v>
      </c>
      <c r="L223" s="315">
        <f t="shared" si="6"/>
        <v>100</v>
      </c>
      <c r="M223" s="8"/>
      <c r="N223" s="10"/>
      <c r="O223" s="7"/>
      <c r="P223" s="13"/>
      <c r="Q223" s="13"/>
    </row>
    <row r="224" spans="1:17" s="14" customFormat="1" ht="14.25" customHeight="1">
      <c r="A224" s="474"/>
      <c r="B224" s="98"/>
      <c r="C224" s="99"/>
      <c r="D224" s="139" t="s">
        <v>269</v>
      </c>
      <c r="E224" s="72"/>
      <c r="F224" s="72"/>
      <c r="G224" s="73"/>
      <c r="H224" s="60"/>
      <c r="I224" s="183"/>
      <c r="J224" s="189">
        <v>5000</v>
      </c>
      <c r="K224" s="190">
        <f>5000</f>
        <v>5000</v>
      </c>
      <c r="L224" s="315">
        <f t="shared" si="6"/>
        <v>100</v>
      </c>
      <c r="M224" s="8"/>
      <c r="N224" s="10"/>
      <c r="O224" s="7"/>
      <c r="P224" s="13"/>
      <c r="Q224" s="13"/>
    </row>
    <row r="225" spans="1:17" s="14" customFormat="1" ht="14.25" customHeight="1">
      <c r="A225" s="474"/>
      <c r="B225" s="98"/>
      <c r="C225" s="99"/>
      <c r="D225" s="139" t="s">
        <v>270</v>
      </c>
      <c r="E225" s="72"/>
      <c r="F225" s="72"/>
      <c r="G225" s="73"/>
      <c r="H225" s="60"/>
      <c r="I225" s="183"/>
      <c r="J225" s="189">
        <v>20000</v>
      </c>
      <c r="K225" s="190">
        <v>20000</v>
      </c>
      <c r="L225" s="315">
        <f t="shared" si="6"/>
        <v>100</v>
      </c>
      <c r="M225" s="8"/>
      <c r="N225" s="10"/>
      <c r="O225" s="7"/>
      <c r="P225" s="13"/>
      <c r="Q225" s="13"/>
    </row>
    <row r="226" spans="1:17" s="14" customFormat="1" ht="25.5" customHeight="1">
      <c r="A226" s="474"/>
      <c r="B226" s="546"/>
      <c r="C226" s="548"/>
      <c r="D226" s="80" t="s">
        <v>342</v>
      </c>
      <c r="E226" s="72"/>
      <c r="F226" s="72"/>
      <c r="G226" s="73"/>
      <c r="H226" s="60"/>
      <c r="I226" s="550"/>
      <c r="J226" s="550"/>
      <c r="K226" s="545"/>
      <c r="L226" s="315"/>
      <c r="M226" s="8"/>
      <c r="N226" s="10"/>
      <c r="O226" s="7"/>
      <c r="P226" s="13"/>
      <c r="Q226" s="13"/>
    </row>
    <row r="227" spans="1:17" s="14" customFormat="1" ht="27.75" customHeight="1">
      <c r="A227" s="474"/>
      <c r="B227" s="546"/>
      <c r="C227" s="548"/>
      <c r="D227" s="191" t="s">
        <v>271</v>
      </c>
      <c r="E227" s="72"/>
      <c r="F227" s="72"/>
      <c r="G227" s="73"/>
      <c r="H227" s="60"/>
      <c r="I227" s="550"/>
      <c r="J227" s="550"/>
      <c r="K227" s="545"/>
      <c r="L227" s="315"/>
      <c r="M227" s="8"/>
      <c r="N227" s="10"/>
      <c r="O227" s="7"/>
      <c r="P227" s="13"/>
      <c r="Q227" s="13"/>
    </row>
    <row r="228" spans="1:17" s="14" customFormat="1" ht="38.25" customHeight="1">
      <c r="A228" s="478"/>
      <c r="B228" s="547"/>
      <c r="C228" s="549"/>
      <c r="D228" s="192" t="s">
        <v>69</v>
      </c>
      <c r="E228" s="74"/>
      <c r="F228" s="74"/>
      <c r="G228" s="75"/>
      <c r="H228" s="61"/>
      <c r="I228" s="550"/>
      <c r="J228" s="550"/>
      <c r="K228" s="545"/>
      <c r="L228" s="315"/>
      <c r="M228" s="8"/>
      <c r="N228" s="10"/>
      <c r="O228" s="7"/>
      <c r="P228" s="13"/>
      <c r="Q228" s="13"/>
    </row>
    <row r="229" spans="1:17" s="14" customFormat="1" ht="19.5" customHeight="1">
      <c r="A229" s="525">
        <v>25</v>
      </c>
      <c r="B229" s="528">
        <v>921</v>
      </c>
      <c r="C229" s="531">
        <v>92120</v>
      </c>
      <c r="D229" s="534" t="s">
        <v>178</v>
      </c>
      <c r="E229" s="366"/>
      <c r="F229" s="72"/>
      <c r="G229" s="73"/>
      <c r="H229" s="259"/>
      <c r="I229" s="264"/>
      <c r="J229" s="264"/>
      <c r="K229" s="258"/>
      <c r="L229" s="261"/>
      <c r="M229" s="16"/>
      <c r="N229" s="27"/>
      <c r="O229" s="28"/>
      <c r="P229" s="13"/>
      <c r="Q229" s="13"/>
    </row>
    <row r="230" spans="1:17" s="26" customFormat="1" ht="17.25" customHeight="1">
      <c r="A230" s="526"/>
      <c r="B230" s="529"/>
      <c r="C230" s="532"/>
      <c r="D230" s="534"/>
      <c r="E230" s="366"/>
      <c r="F230" s="72"/>
      <c r="G230" s="73"/>
      <c r="H230" s="259"/>
      <c r="I230" s="265"/>
      <c r="J230" s="265"/>
      <c r="K230" s="256"/>
      <c r="L230" s="262"/>
      <c r="M230" s="16"/>
      <c r="N230" s="27"/>
      <c r="O230" s="28"/>
      <c r="P230" s="29"/>
      <c r="Q230" s="29"/>
    </row>
    <row r="231" spans="1:17" s="26" customFormat="1" ht="17.25" customHeight="1">
      <c r="A231" s="526"/>
      <c r="B231" s="529"/>
      <c r="C231" s="532"/>
      <c r="D231" s="534"/>
      <c r="E231" s="366"/>
      <c r="F231" s="72"/>
      <c r="G231" s="73"/>
      <c r="H231" s="259"/>
      <c r="I231" s="265">
        <v>68000</v>
      </c>
      <c r="J231" s="265">
        <f>SUM(J233:J235)</f>
        <v>68000</v>
      </c>
      <c r="K231" s="256">
        <f>SUM(K233:K235)</f>
        <v>68000</v>
      </c>
      <c r="L231" s="262">
        <f>K231/J231*100</f>
        <v>100</v>
      </c>
      <c r="M231" s="16"/>
      <c r="N231" s="27"/>
      <c r="O231" s="28"/>
      <c r="P231" s="29"/>
      <c r="Q231" s="29"/>
    </row>
    <row r="232" spans="1:17" s="26" customFormat="1" ht="35.25" customHeight="1">
      <c r="A232" s="527"/>
      <c r="B232" s="530"/>
      <c r="C232" s="533"/>
      <c r="D232" s="535"/>
      <c r="E232" s="367"/>
      <c r="F232" s="74"/>
      <c r="G232" s="75"/>
      <c r="H232" s="260"/>
      <c r="I232" s="266"/>
      <c r="J232" s="266"/>
      <c r="K232" s="257"/>
      <c r="L232" s="263"/>
      <c r="M232" s="16"/>
      <c r="N232" s="27"/>
      <c r="O232" s="28"/>
      <c r="P232" s="29"/>
      <c r="Q232" s="29"/>
    </row>
    <row r="233" spans="1:17" s="26" customFormat="1" ht="30" customHeight="1">
      <c r="A233" s="486"/>
      <c r="B233" s="308"/>
      <c r="C233" s="309"/>
      <c r="D233" s="285" t="s">
        <v>72</v>
      </c>
      <c r="E233" s="368"/>
      <c r="F233" s="87"/>
      <c r="G233" s="290"/>
      <c r="H233" s="288"/>
      <c r="I233" s="286"/>
      <c r="J233" s="286">
        <v>68000</v>
      </c>
      <c r="K233" s="287">
        <v>68000</v>
      </c>
      <c r="L233" s="341">
        <f>K233/J233*100</f>
        <v>100</v>
      </c>
      <c r="M233" s="16"/>
      <c r="N233" s="27"/>
      <c r="O233" s="28"/>
      <c r="P233" s="29"/>
      <c r="Q233" s="29"/>
    </row>
    <row r="234" spans="1:17" s="26" customFormat="1" ht="32.25" customHeight="1">
      <c r="A234" s="468"/>
      <c r="B234" s="98"/>
      <c r="C234" s="99"/>
      <c r="D234" s="80" t="s">
        <v>73</v>
      </c>
      <c r="E234" s="366"/>
      <c r="F234" s="72"/>
      <c r="G234" s="73"/>
      <c r="H234" s="60"/>
      <c r="I234" s="58"/>
      <c r="J234" s="58"/>
      <c r="K234" s="59"/>
      <c r="L234" s="318"/>
      <c r="M234" s="16"/>
      <c r="N234" s="27"/>
      <c r="O234" s="28"/>
      <c r="P234" s="29"/>
      <c r="Q234" s="29"/>
    </row>
    <row r="235" spans="1:17" s="26" customFormat="1" ht="35.25" customHeight="1">
      <c r="A235" s="407"/>
      <c r="B235" s="100"/>
      <c r="C235" s="101"/>
      <c r="D235" s="435" t="s">
        <v>152</v>
      </c>
      <c r="E235" s="369"/>
      <c r="F235" s="65"/>
      <c r="G235" s="66"/>
      <c r="H235" s="67"/>
      <c r="I235" s="166"/>
      <c r="J235" s="166"/>
      <c r="K235" s="77"/>
      <c r="L235" s="318"/>
      <c r="M235" s="16"/>
      <c r="N235" s="27"/>
      <c r="O235" s="28"/>
      <c r="P235" s="29"/>
      <c r="Q235" s="29"/>
    </row>
    <row r="236" spans="1:17" s="26" customFormat="1" ht="67.5" customHeight="1">
      <c r="A236" s="436">
        <v>26</v>
      </c>
      <c r="B236" s="51">
        <v>926</v>
      </c>
      <c r="C236" s="50">
        <v>92605</v>
      </c>
      <c r="D236" s="142" t="s">
        <v>131</v>
      </c>
      <c r="E236" s="369"/>
      <c r="F236" s="65"/>
      <c r="G236" s="66"/>
      <c r="H236" s="67"/>
      <c r="I236" s="56">
        <v>1500000</v>
      </c>
      <c r="J236" s="56">
        <f>SUM(J237:J277)</f>
        <v>1688944</v>
      </c>
      <c r="K236" s="57">
        <f>SUM(K237:K277)</f>
        <v>1688943.6099999999</v>
      </c>
      <c r="L236" s="269">
        <f aca="true" t="shared" si="7" ref="L236:L273">K236/J236*100</f>
        <v>99.99997690864824</v>
      </c>
      <c r="M236" s="8"/>
      <c r="N236" s="10"/>
      <c r="O236" s="7"/>
      <c r="P236" s="29"/>
      <c r="Q236" s="29"/>
    </row>
    <row r="237" spans="1:17" s="26" customFormat="1" ht="16.5" customHeight="1">
      <c r="A237" s="494"/>
      <c r="B237" s="284"/>
      <c r="C237" s="270"/>
      <c r="D237" s="285" t="s">
        <v>74</v>
      </c>
      <c r="E237" s="368"/>
      <c r="F237" s="87"/>
      <c r="G237" s="290"/>
      <c r="H237" s="288"/>
      <c r="I237" s="286"/>
      <c r="J237" s="339">
        <v>300000</v>
      </c>
      <c r="K237" s="340">
        <v>300000</v>
      </c>
      <c r="L237" s="341">
        <f t="shared" si="7"/>
        <v>100</v>
      </c>
      <c r="M237" s="16"/>
      <c r="N237" s="27"/>
      <c r="O237" s="28"/>
      <c r="P237" s="29"/>
      <c r="Q237" s="29"/>
    </row>
    <row r="238" spans="1:17" s="26" customFormat="1" ht="16.5" customHeight="1">
      <c r="A238" s="495"/>
      <c r="B238" s="48"/>
      <c r="C238" s="49"/>
      <c r="D238" s="139" t="s">
        <v>75</v>
      </c>
      <c r="E238" s="366"/>
      <c r="F238" s="72"/>
      <c r="G238" s="73"/>
      <c r="H238" s="60"/>
      <c r="I238" s="58"/>
      <c r="J238" s="197">
        <v>35000</v>
      </c>
      <c r="K238" s="198">
        <v>35000</v>
      </c>
      <c r="L238" s="315">
        <f t="shared" si="7"/>
        <v>100</v>
      </c>
      <c r="M238" s="8"/>
      <c r="N238" s="10"/>
      <c r="O238" s="7"/>
      <c r="P238" s="29"/>
      <c r="Q238" s="29"/>
    </row>
    <row r="239" spans="1:17" s="26" customFormat="1" ht="16.5" customHeight="1">
      <c r="A239" s="495"/>
      <c r="B239" s="48"/>
      <c r="C239" s="49"/>
      <c r="D239" s="139" t="s">
        <v>76</v>
      </c>
      <c r="E239" s="366"/>
      <c r="F239" s="72"/>
      <c r="G239" s="73"/>
      <c r="H239" s="60"/>
      <c r="I239" s="58"/>
      <c r="J239" s="197">
        <v>10000</v>
      </c>
      <c r="K239" s="59">
        <v>10000</v>
      </c>
      <c r="L239" s="315">
        <f t="shared" si="7"/>
        <v>100</v>
      </c>
      <c r="M239" s="8"/>
      <c r="N239" s="10"/>
      <c r="O239" s="7"/>
      <c r="P239" s="29"/>
      <c r="Q239" s="29"/>
    </row>
    <row r="240" spans="1:17" s="26" customFormat="1" ht="16.5" customHeight="1">
      <c r="A240" s="495"/>
      <c r="B240" s="48"/>
      <c r="C240" s="49"/>
      <c r="D240" s="139" t="s">
        <v>77</v>
      </c>
      <c r="E240" s="366"/>
      <c r="F240" s="72"/>
      <c r="G240" s="73"/>
      <c r="H240" s="60"/>
      <c r="I240" s="58"/>
      <c r="J240" s="197">
        <v>40000</v>
      </c>
      <c r="K240" s="198">
        <v>40000</v>
      </c>
      <c r="L240" s="315">
        <f t="shared" si="7"/>
        <v>100</v>
      </c>
      <c r="M240" s="8"/>
      <c r="N240" s="10"/>
      <c r="O240" s="7"/>
      <c r="P240" s="29"/>
      <c r="Q240" s="29"/>
    </row>
    <row r="241" spans="1:17" s="26" customFormat="1" ht="15.75">
      <c r="A241" s="495"/>
      <c r="B241" s="48"/>
      <c r="C241" s="49"/>
      <c r="D241" s="139" t="s">
        <v>78</v>
      </c>
      <c r="E241" s="366"/>
      <c r="F241" s="72"/>
      <c r="G241" s="73"/>
      <c r="H241" s="60"/>
      <c r="I241" s="58"/>
      <c r="J241" s="197">
        <v>75000</v>
      </c>
      <c r="K241" s="59">
        <v>75000</v>
      </c>
      <c r="L241" s="315">
        <f t="shared" si="7"/>
        <v>100</v>
      </c>
      <c r="M241" s="8"/>
      <c r="N241" s="10"/>
      <c r="O241" s="7"/>
      <c r="P241" s="29"/>
      <c r="Q241" s="29"/>
    </row>
    <row r="242" spans="1:17" s="14" customFormat="1" ht="27" customHeight="1">
      <c r="A242" s="495"/>
      <c r="B242" s="48"/>
      <c r="C242" s="49"/>
      <c r="D242" s="139" t="s">
        <v>79</v>
      </c>
      <c r="E242" s="366"/>
      <c r="F242" s="72"/>
      <c r="G242" s="73"/>
      <c r="H242" s="60"/>
      <c r="I242" s="58"/>
      <c r="J242" s="197">
        <v>10000</v>
      </c>
      <c r="K242" s="59">
        <v>10000</v>
      </c>
      <c r="L242" s="315">
        <f t="shared" si="7"/>
        <v>100</v>
      </c>
      <c r="M242" s="8"/>
      <c r="N242" s="10"/>
      <c r="O242" s="7"/>
      <c r="P242" s="13"/>
      <c r="Q242" s="13"/>
    </row>
    <row r="243" spans="1:17" s="26" customFormat="1" ht="15.75">
      <c r="A243" s="495"/>
      <c r="B243" s="48"/>
      <c r="C243" s="49"/>
      <c r="D243" s="139" t="s">
        <v>57</v>
      </c>
      <c r="E243" s="366"/>
      <c r="F243" s="72"/>
      <c r="G243" s="73"/>
      <c r="H243" s="60"/>
      <c r="I243" s="58"/>
      <c r="J243" s="197">
        <v>143000</v>
      </c>
      <c r="K243" s="198">
        <v>143000</v>
      </c>
      <c r="L243" s="315">
        <f t="shared" si="7"/>
        <v>100</v>
      </c>
      <c r="M243" s="8"/>
      <c r="N243" s="10"/>
      <c r="O243" s="7"/>
      <c r="P243" s="29"/>
      <c r="Q243" s="29"/>
    </row>
    <row r="244" spans="1:17" s="14" customFormat="1" ht="15">
      <c r="A244" s="495"/>
      <c r="B244" s="48"/>
      <c r="C244" s="49"/>
      <c r="D244" s="139" t="s">
        <v>80</v>
      </c>
      <c r="E244" s="366"/>
      <c r="F244" s="72"/>
      <c r="G244" s="73"/>
      <c r="H244" s="60"/>
      <c r="I244" s="58"/>
      <c r="J244" s="197">
        <v>45000</v>
      </c>
      <c r="K244" s="198">
        <v>45000</v>
      </c>
      <c r="L244" s="315">
        <f t="shared" si="7"/>
        <v>100</v>
      </c>
      <c r="M244" s="8"/>
      <c r="N244" s="10"/>
      <c r="O244" s="7"/>
      <c r="P244" s="13"/>
      <c r="Q244" s="13"/>
    </row>
    <row r="245" spans="1:17" s="14" customFormat="1" ht="15">
      <c r="A245" s="495"/>
      <c r="B245" s="48"/>
      <c r="C245" s="49"/>
      <c r="D245" s="139" t="s">
        <v>81</v>
      </c>
      <c r="E245" s="366"/>
      <c r="F245" s="72"/>
      <c r="G245" s="73"/>
      <c r="H245" s="60"/>
      <c r="I245" s="58"/>
      <c r="J245" s="197">
        <v>140000</v>
      </c>
      <c r="K245" s="198">
        <v>140000</v>
      </c>
      <c r="L245" s="315">
        <f t="shared" si="7"/>
        <v>100</v>
      </c>
      <c r="M245" s="8"/>
      <c r="N245" s="10"/>
      <c r="O245" s="7"/>
      <c r="P245" s="13"/>
      <c r="Q245" s="13"/>
    </row>
    <row r="246" spans="1:17" s="14" customFormat="1" ht="15">
      <c r="A246" s="495"/>
      <c r="B246" s="48"/>
      <c r="C246" s="49"/>
      <c r="D246" s="199" t="s">
        <v>82</v>
      </c>
      <c r="E246" s="366"/>
      <c r="F246" s="72"/>
      <c r="G246" s="73"/>
      <c r="H246" s="60"/>
      <c r="I246" s="58"/>
      <c r="J246" s="197">
        <v>45000</v>
      </c>
      <c r="K246" s="59">
        <v>45000</v>
      </c>
      <c r="L246" s="315">
        <f t="shared" si="7"/>
        <v>100</v>
      </c>
      <c r="M246" s="8"/>
      <c r="N246" s="10"/>
      <c r="O246" s="7"/>
      <c r="P246" s="13"/>
      <c r="Q246" s="13"/>
    </row>
    <row r="247" spans="1:17" s="14" customFormat="1" ht="15">
      <c r="A247" s="495"/>
      <c r="B247" s="48"/>
      <c r="C247" s="49"/>
      <c r="D247" s="199" t="s">
        <v>83</v>
      </c>
      <c r="E247" s="366"/>
      <c r="F247" s="72"/>
      <c r="G247" s="73"/>
      <c r="H247" s="60"/>
      <c r="I247" s="58"/>
      <c r="J247" s="197">
        <v>25000</v>
      </c>
      <c r="K247" s="198">
        <v>25000</v>
      </c>
      <c r="L247" s="315">
        <f t="shared" si="7"/>
        <v>100</v>
      </c>
      <c r="M247" s="8"/>
      <c r="N247" s="10"/>
      <c r="O247" s="7"/>
      <c r="P247" s="13"/>
      <c r="Q247" s="13"/>
    </row>
    <row r="248" spans="1:17" s="14" customFormat="1" ht="15">
      <c r="A248" s="495"/>
      <c r="B248" s="48"/>
      <c r="C248" s="49"/>
      <c r="D248" s="199" t="s">
        <v>84</v>
      </c>
      <c r="E248" s="366"/>
      <c r="F248" s="72"/>
      <c r="G248" s="73"/>
      <c r="H248" s="60"/>
      <c r="I248" s="58"/>
      <c r="J248" s="197">
        <v>30000</v>
      </c>
      <c r="K248" s="198">
        <v>30000</v>
      </c>
      <c r="L248" s="315">
        <f t="shared" si="7"/>
        <v>100</v>
      </c>
      <c r="M248" s="8"/>
      <c r="N248" s="10"/>
      <c r="O248" s="7"/>
      <c r="P248" s="13"/>
      <c r="Q248" s="13"/>
    </row>
    <row r="249" spans="1:17" s="14" customFormat="1" ht="15">
      <c r="A249" s="495"/>
      <c r="B249" s="48"/>
      <c r="C249" s="49"/>
      <c r="D249" s="199" t="s">
        <v>85</v>
      </c>
      <c r="E249" s="366"/>
      <c r="F249" s="72"/>
      <c r="G249" s="73"/>
      <c r="H249" s="60"/>
      <c r="I249" s="58"/>
      <c r="J249" s="197">
        <v>220000</v>
      </c>
      <c r="K249" s="198">
        <v>220000</v>
      </c>
      <c r="L249" s="315">
        <f t="shared" si="7"/>
        <v>100</v>
      </c>
      <c r="M249" s="8"/>
      <c r="N249" s="10"/>
      <c r="O249" s="7"/>
      <c r="P249" s="13"/>
      <c r="Q249" s="13"/>
    </row>
    <row r="250" spans="1:17" s="14" customFormat="1" ht="15">
      <c r="A250" s="495"/>
      <c r="B250" s="48"/>
      <c r="C250" s="49"/>
      <c r="D250" s="199" t="s">
        <v>272</v>
      </c>
      <c r="E250" s="366"/>
      <c r="F250" s="72"/>
      <c r="G250" s="73"/>
      <c r="H250" s="60"/>
      <c r="I250" s="58"/>
      <c r="J250" s="197">
        <v>90000</v>
      </c>
      <c r="K250" s="59">
        <v>90000</v>
      </c>
      <c r="L250" s="315">
        <f t="shared" si="7"/>
        <v>100</v>
      </c>
      <c r="M250" s="8"/>
      <c r="N250" s="10"/>
      <c r="O250" s="7"/>
      <c r="P250" s="13"/>
      <c r="Q250" s="13"/>
    </row>
    <row r="251" spans="1:17" s="14" customFormat="1" ht="24">
      <c r="A251" s="495"/>
      <c r="B251" s="48"/>
      <c r="C251" s="49"/>
      <c r="D251" s="199" t="s">
        <v>86</v>
      </c>
      <c r="E251" s="366"/>
      <c r="F251" s="72"/>
      <c r="G251" s="73"/>
      <c r="H251" s="60"/>
      <c r="I251" s="58"/>
      <c r="J251" s="197">
        <v>94000</v>
      </c>
      <c r="K251" s="59">
        <v>94000</v>
      </c>
      <c r="L251" s="315">
        <f t="shared" si="7"/>
        <v>100</v>
      </c>
      <c r="M251" s="8"/>
      <c r="N251" s="10"/>
      <c r="O251" s="7"/>
      <c r="P251" s="13"/>
      <c r="Q251" s="13"/>
    </row>
    <row r="252" spans="1:17" s="14" customFormat="1" ht="15">
      <c r="A252" s="495"/>
      <c r="B252" s="48"/>
      <c r="C252" s="49"/>
      <c r="D252" s="199" t="s">
        <v>87</v>
      </c>
      <c r="E252" s="366"/>
      <c r="F252" s="72"/>
      <c r="G252" s="73"/>
      <c r="H252" s="60"/>
      <c r="I252" s="58"/>
      <c r="J252" s="197">
        <v>42000</v>
      </c>
      <c r="K252" s="198">
        <v>42000</v>
      </c>
      <c r="L252" s="315">
        <f t="shared" si="7"/>
        <v>100</v>
      </c>
      <c r="M252" s="8"/>
      <c r="N252" s="10"/>
      <c r="O252" s="7"/>
      <c r="P252" s="13"/>
      <c r="Q252" s="13"/>
    </row>
    <row r="253" spans="1:17" s="14" customFormat="1" ht="15">
      <c r="A253" s="495"/>
      <c r="B253" s="48"/>
      <c r="C253" s="49"/>
      <c r="D253" s="199" t="s">
        <v>273</v>
      </c>
      <c r="E253" s="366"/>
      <c r="F253" s="72"/>
      <c r="G253" s="73"/>
      <c r="H253" s="60"/>
      <c r="I253" s="58"/>
      <c r="J253" s="200">
        <v>5000</v>
      </c>
      <c r="K253" s="198">
        <v>5000</v>
      </c>
      <c r="L253" s="315">
        <f t="shared" si="7"/>
        <v>100</v>
      </c>
      <c r="M253" s="8"/>
      <c r="N253" s="10"/>
      <c r="O253" s="7"/>
      <c r="P253" s="13"/>
      <c r="Q253" s="13"/>
    </row>
    <row r="254" spans="1:17" s="14" customFormat="1" ht="15">
      <c r="A254" s="495"/>
      <c r="B254" s="48"/>
      <c r="C254" s="49"/>
      <c r="D254" s="199" t="s">
        <v>88</v>
      </c>
      <c r="E254" s="366"/>
      <c r="F254" s="72"/>
      <c r="G254" s="73"/>
      <c r="H254" s="60"/>
      <c r="I254" s="58"/>
      <c r="J254" s="197">
        <v>16000</v>
      </c>
      <c r="K254" s="59">
        <v>16000</v>
      </c>
      <c r="L254" s="315">
        <f t="shared" si="7"/>
        <v>100</v>
      </c>
      <c r="M254" s="8"/>
      <c r="N254" s="10"/>
      <c r="O254" s="7"/>
      <c r="P254" s="13"/>
      <c r="Q254" s="13"/>
    </row>
    <row r="255" spans="1:17" s="14" customFormat="1" ht="15">
      <c r="A255" s="495"/>
      <c r="B255" s="48"/>
      <c r="C255" s="49"/>
      <c r="D255" s="199" t="s">
        <v>89</v>
      </c>
      <c r="E255" s="366"/>
      <c r="F255" s="72"/>
      <c r="G255" s="73"/>
      <c r="H255" s="60"/>
      <c r="I255" s="58"/>
      <c r="J255" s="197">
        <v>24000</v>
      </c>
      <c r="K255" s="59">
        <v>24000</v>
      </c>
      <c r="L255" s="315">
        <f t="shared" si="7"/>
        <v>100</v>
      </c>
      <c r="M255" s="8"/>
      <c r="N255" s="10"/>
      <c r="O255" s="7"/>
      <c r="P255" s="13"/>
      <c r="Q255" s="13"/>
    </row>
    <row r="256" spans="1:17" s="14" customFormat="1" ht="15">
      <c r="A256" s="495"/>
      <c r="B256" s="48"/>
      <c r="C256" s="49"/>
      <c r="D256" s="199" t="s">
        <v>90</v>
      </c>
      <c r="E256" s="366"/>
      <c r="F256" s="72"/>
      <c r="G256" s="73"/>
      <c r="H256" s="60"/>
      <c r="I256" s="58"/>
      <c r="J256" s="197">
        <v>10000</v>
      </c>
      <c r="K256" s="59">
        <v>10000</v>
      </c>
      <c r="L256" s="315">
        <f t="shared" si="7"/>
        <v>100</v>
      </c>
      <c r="M256" s="8"/>
      <c r="N256" s="10"/>
      <c r="O256" s="7"/>
      <c r="P256" s="13"/>
      <c r="Q256" s="13"/>
    </row>
    <row r="257" spans="1:17" s="14" customFormat="1" ht="15">
      <c r="A257" s="495"/>
      <c r="B257" s="48"/>
      <c r="C257" s="49"/>
      <c r="D257" s="199" t="s">
        <v>274</v>
      </c>
      <c r="E257" s="366"/>
      <c r="F257" s="72"/>
      <c r="G257" s="73"/>
      <c r="H257" s="60"/>
      <c r="I257" s="58"/>
      <c r="J257" s="197">
        <v>2000</v>
      </c>
      <c r="K257" s="198">
        <v>2000</v>
      </c>
      <c r="L257" s="315">
        <f t="shared" si="7"/>
        <v>100</v>
      </c>
      <c r="M257" s="8"/>
      <c r="N257" s="10"/>
      <c r="O257" s="7"/>
      <c r="P257" s="13"/>
      <c r="Q257" s="13"/>
    </row>
    <row r="258" spans="1:17" s="14" customFormat="1" ht="15">
      <c r="A258" s="495"/>
      <c r="B258" s="48"/>
      <c r="C258" s="49"/>
      <c r="D258" s="199" t="s">
        <v>91</v>
      </c>
      <c r="E258" s="366"/>
      <c r="F258" s="72"/>
      <c r="G258" s="73"/>
      <c r="H258" s="60"/>
      <c r="I258" s="58"/>
      <c r="J258" s="197">
        <v>18000</v>
      </c>
      <c r="K258" s="59">
        <v>17999.98</v>
      </c>
      <c r="L258" s="315">
        <f t="shared" si="7"/>
        <v>99.99988888888889</v>
      </c>
      <c r="M258" s="8"/>
      <c r="N258" s="10"/>
      <c r="O258" s="7"/>
      <c r="P258" s="13"/>
      <c r="Q258" s="13"/>
    </row>
    <row r="259" spans="1:17" s="14" customFormat="1" ht="15">
      <c r="A259" s="495"/>
      <c r="B259" s="48"/>
      <c r="C259" s="49"/>
      <c r="D259" s="199" t="s">
        <v>92</v>
      </c>
      <c r="E259" s="366"/>
      <c r="F259" s="72"/>
      <c r="G259" s="73"/>
      <c r="H259" s="60"/>
      <c r="I259" s="58"/>
      <c r="J259" s="197">
        <v>15000</v>
      </c>
      <c r="K259" s="198">
        <v>15000</v>
      </c>
      <c r="L259" s="315">
        <f t="shared" si="7"/>
        <v>100</v>
      </c>
      <c r="M259" s="8"/>
      <c r="N259" s="10"/>
      <c r="O259" s="7"/>
      <c r="P259" s="13"/>
      <c r="Q259" s="13"/>
    </row>
    <row r="260" spans="1:17" s="14" customFormat="1" ht="15">
      <c r="A260" s="495"/>
      <c r="B260" s="48"/>
      <c r="C260" s="49"/>
      <c r="D260" s="199" t="s">
        <v>93</v>
      </c>
      <c r="E260" s="366"/>
      <c r="F260" s="72"/>
      <c r="G260" s="73"/>
      <c r="H260" s="60"/>
      <c r="I260" s="58"/>
      <c r="J260" s="197">
        <v>8000</v>
      </c>
      <c r="K260" s="59">
        <v>8000</v>
      </c>
      <c r="L260" s="315">
        <f t="shared" si="7"/>
        <v>100</v>
      </c>
      <c r="M260" s="8"/>
      <c r="N260" s="10"/>
      <c r="O260" s="7"/>
      <c r="P260" s="13"/>
      <c r="Q260" s="13"/>
    </row>
    <row r="261" spans="1:17" s="14" customFormat="1" ht="15">
      <c r="A261" s="495"/>
      <c r="B261" s="48"/>
      <c r="C261" s="49"/>
      <c r="D261" s="199" t="s">
        <v>56</v>
      </c>
      <c r="E261" s="366"/>
      <c r="F261" s="72"/>
      <c r="G261" s="73"/>
      <c r="H261" s="60"/>
      <c r="I261" s="58"/>
      <c r="J261" s="197">
        <v>8000</v>
      </c>
      <c r="K261" s="59">
        <v>8000</v>
      </c>
      <c r="L261" s="315">
        <f t="shared" si="7"/>
        <v>100</v>
      </c>
      <c r="M261" s="8"/>
      <c r="N261" s="10"/>
      <c r="O261" s="7"/>
      <c r="P261" s="13"/>
      <c r="Q261" s="13"/>
    </row>
    <row r="262" spans="1:17" s="14" customFormat="1" ht="15">
      <c r="A262" s="495"/>
      <c r="B262" s="48"/>
      <c r="C262" s="49"/>
      <c r="D262" s="199" t="s">
        <v>94</v>
      </c>
      <c r="E262" s="366"/>
      <c r="F262" s="72"/>
      <c r="G262" s="73"/>
      <c r="H262" s="60"/>
      <c r="I262" s="58"/>
      <c r="J262" s="197">
        <v>15000</v>
      </c>
      <c r="K262" s="198">
        <v>15000</v>
      </c>
      <c r="L262" s="315">
        <f t="shared" si="7"/>
        <v>100</v>
      </c>
      <c r="M262" s="8"/>
      <c r="N262" s="10"/>
      <c r="O262" s="7"/>
      <c r="P262" s="13"/>
      <c r="Q262" s="13"/>
    </row>
    <row r="263" spans="1:17" s="14" customFormat="1" ht="15">
      <c r="A263" s="495"/>
      <c r="B263" s="48"/>
      <c r="C263" s="49"/>
      <c r="D263" s="199" t="s">
        <v>95</v>
      </c>
      <c r="E263" s="366"/>
      <c r="F263" s="72"/>
      <c r="G263" s="73"/>
      <c r="H263" s="60"/>
      <c r="I263" s="58"/>
      <c r="J263" s="197">
        <v>25000</v>
      </c>
      <c r="K263" s="59">
        <v>25000</v>
      </c>
      <c r="L263" s="315">
        <f t="shared" si="7"/>
        <v>100</v>
      </c>
      <c r="M263" s="8"/>
      <c r="N263" s="10"/>
      <c r="O263" s="7"/>
      <c r="P263" s="13"/>
      <c r="Q263" s="13"/>
    </row>
    <row r="264" spans="1:17" s="14" customFormat="1" ht="15">
      <c r="A264" s="495"/>
      <c r="B264" s="48"/>
      <c r="C264" s="49"/>
      <c r="D264" s="199" t="s">
        <v>96</v>
      </c>
      <c r="E264" s="366"/>
      <c r="F264" s="72"/>
      <c r="G264" s="73"/>
      <c r="H264" s="60"/>
      <c r="I264" s="58"/>
      <c r="J264" s="197">
        <v>12000</v>
      </c>
      <c r="K264" s="59">
        <v>12000</v>
      </c>
      <c r="L264" s="315">
        <f t="shared" si="7"/>
        <v>100</v>
      </c>
      <c r="M264" s="8"/>
      <c r="N264" s="10"/>
      <c r="O264" s="7"/>
      <c r="P264" s="13"/>
      <c r="Q264" s="13"/>
    </row>
    <row r="265" spans="1:17" s="14" customFormat="1" ht="15">
      <c r="A265" s="496"/>
      <c r="B265" s="53"/>
      <c r="C265" s="54"/>
      <c r="D265" s="316" t="s">
        <v>275</v>
      </c>
      <c r="E265" s="367"/>
      <c r="F265" s="74"/>
      <c r="G265" s="75"/>
      <c r="H265" s="61"/>
      <c r="I265" s="140"/>
      <c r="J265" s="317">
        <v>16000</v>
      </c>
      <c r="K265" s="141">
        <v>16000</v>
      </c>
      <c r="L265" s="318">
        <f t="shared" si="7"/>
        <v>100</v>
      </c>
      <c r="M265" s="8"/>
      <c r="N265" s="10"/>
      <c r="O265" s="7"/>
      <c r="P265" s="13"/>
      <c r="Q265" s="13"/>
    </row>
    <row r="266" spans="1:17" s="14" customFormat="1" ht="15">
      <c r="A266" s="495"/>
      <c r="B266" s="48"/>
      <c r="C266" s="49"/>
      <c r="D266" s="199" t="s">
        <v>60</v>
      </c>
      <c r="E266" s="366"/>
      <c r="F266" s="72"/>
      <c r="G266" s="73"/>
      <c r="H266" s="60"/>
      <c r="I266" s="58"/>
      <c r="J266" s="197">
        <v>20997</v>
      </c>
      <c r="K266" s="198">
        <v>20997</v>
      </c>
      <c r="L266" s="315">
        <f t="shared" si="7"/>
        <v>100</v>
      </c>
      <c r="M266" s="8"/>
      <c r="N266" s="10"/>
      <c r="O266" s="7"/>
      <c r="P266" s="13"/>
      <c r="Q266" s="13"/>
    </row>
    <row r="267" spans="1:17" s="14" customFormat="1" ht="15">
      <c r="A267" s="495"/>
      <c r="B267" s="48"/>
      <c r="C267" s="49"/>
      <c r="D267" s="199" t="s">
        <v>97</v>
      </c>
      <c r="E267" s="366"/>
      <c r="F267" s="72"/>
      <c r="G267" s="73"/>
      <c r="H267" s="60"/>
      <c r="I267" s="58"/>
      <c r="J267" s="197">
        <v>12000</v>
      </c>
      <c r="K267" s="59">
        <v>12000</v>
      </c>
      <c r="L267" s="315">
        <f t="shared" si="7"/>
        <v>100</v>
      </c>
      <c r="M267" s="8"/>
      <c r="N267" s="10"/>
      <c r="O267" s="7"/>
      <c r="P267" s="13"/>
      <c r="Q267" s="13"/>
    </row>
    <row r="268" spans="1:17" s="14" customFormat="1" ht="15">
      <c r="A268" s="495"/>
      <c r="B268" s="48"/>
      <c r="C268" s="49"/>
      <c r="D268" s="199" t="s">
        <v>98</v>
      </c>
      <c r="E268" s="366"/>
      <c r="F268" s="72"/>
      <c r="G268" s="73"/>
      <c r="H268" s="60"/>
      <c r="I268" s="58"/>
      <c r="J268" s="197">
        <v>25000</v>
      </c>
      <c r="K268" s="59">
        <v>25000</v>
      </c>
      <c r="L268" s="315">
        <f t="shared" si="7"/>
        <v>100</v>
      </c>
      <c r="M268" s="8"/>
      <c r="N268" s="10"/>
      <c r="O268" s="7"/>
      <c r="P268" s="13"/>
      <c r="Q268" s="13"/>
    </row>
    <row r="269" spans="1:17" s="14" customFormat="1" ht="15">
      <c r="A269" s="496"/>
      <c r="B269" s="53"/>
      <c r="C269" s="54"/>
      <c r="D269" s="316" t="s">
        <v>34</v>
      </c>
      <c r="E269" s="367"/>
      <c r="F269" s="74"/>
      <c r="G269" s="75"/>
      <c r="H269" s="61"/>
      <c r="I269" s="140"/>
      <c r="J269" s="317">
        <v>7000</v>
      </c>
      <c r="K269" s="141">
        <v>7000</v>
      </c>
      <c r="L269" s="318">
        <f t="shared" si="7"/>
        <v>100</v>
      </c>
      <c r="M269" s="8"/>
      <c r="N269" s="10"/>
      <c r="O269" s="7"/>
      <c r="P269" s="13"/>
      <c r="Q269" s="13"/>
    </row>
    <row r="270" spans="1:17" s="14" customFormat="1" ht="15">
      <c r="A270" s="494"/>
      <c r="B270" s="48"/>
      <c r="C270" s="49"/>
      <c r="D270" s="199" t="s">
        <v>99</v>
      </c>
      <c r="E270" s="366"/>
      <c r="F270" s="72"/>
      <c r="G270" s="73"/>
      <c r="H270" s="60"/>
      <c r="I270" s="58"/>
      <c r="J270" s="197">
        <v>26447</v>
      </c>
      <c r="K270" s="198">
        <v>26446.63</v>
      </c>
      <c r="L270" s="315">
        <f t="shared" si="7"/>
        <v>99.99860097553598</v>
      </c>
      <c r="M270" s="8"/>
      <c r="N270" s="10"/>
      <c r="O270" s="7"/>
      <c r="P270" s="13"/>
      <c r="Q270" s="13"/>
    </row>
    <row r="271" spans="1:17" s="14" customFormat="1" ht="15">
      <c r="A271" s="495"/>
      <c r="B271" s="48"/>
      <c r="C271" s="49"/>
      <c r="D271" s="199" t="s">
        <v>100</v>
      </c>
      <c r="E271" s="366"/>
      <c r="F271" s="72"/>
      <c r="G271" s="73"/>
      <c r="H271" s="60"/>
      <c r="I271" s="58"/>
      <c r="J271" s="197">
        <v>19000</v>
      </c>
      <c r="K271" s="59">
        <v>19000</v>
      </c>
      <c r="L271" s="315">
        <f t="shared" si="7"/>
        <v>100</v>
      </c>
      <c r="M271" s="8"/>
      <c r="N271" s="10"/>
      <c r="O271" s="7"/>
      <c r="P271" s="13"/>
      <c r="Q271" s="13"/>
    </row>
    <row r="272" spans="1:17" s="14" customFormat="1" ht="15">
      <c r="A272" s="495"/>
      <c r="B272" s="48"/>
      <c r="C272" s="49"/>
      <c r="D272" s="199" t="s">
        <v>276</v>
      </c>
      <c r="E272" s="366"/>
      <c r="F272" s="72"/>
      <c r="G272" s="73"/>
      <c r="H272" s="60"/>
      <c r="I272" s="58"/>
      <c r="J272" s="197">
        <v>10000</v>
      </c>
      <c r="K272" s="59">
        <v>10000</v>
      </c>
      <c r="L272" s="315">
        <f t="shared" si="7"/>
        <v>100</v>
      </c>
      <c r="M272" s="8"/>
      <c r="N272" s="10"/>
      <c r="O272" s="7"/>
      <c r="P272" s="13"/>
      <c r="Q272" s="13"/>
    </row>
    <row r="273" spans="1:17" s="14" customFormat="1" ht="15">
      <c r="A273" s="495"/>
      <c r="B273" s="48"/>
      <c r="C273" s="49"/>
      <c r="D273" s="199" t="s">
        <v>277</v>
      </c>
      <c r="E273" s="366"/>
      <c r="F273" s="72"/>
      <c r="G273" s="73"/>
      <c r="H273" s="60"/>
      <c r="I273" s="58"/>
      <c r="J273" s="197">
        <v>5000</v>
      </c>
      <c r="K273" s="59">
        <v>5000</v>
      </c>
      <c r="L273" s="315">
        <f t="shared" si="7"/>
        <v>100</v>
      </c>
      <c r="M273" s="8"/>
      <c r="N273" s="10"/>
      <c r="O273" s="7"/>
      <c r="P273" s="13"/>
      <c r="Q273" s="13"/>
    </row>
    <row r="274" spans="1:17" s="14" customFormat="1" ht="15">
      <c r="A274" s="495"/>
      <c r="B274" s="48"/>
      <c r="C274" s="49"/>
      <c r="D274" s="199" t="s">
        <v>223</v>
      </c>
      <c r="E274" s="366"/>
      <c r="F274" s="72"/>
      <c r="G274" s="73"/>
      <c r="H274" s="60"/>
      <c r="I274" s="58"/>
      <c r="J274" s="197">
        <v>5000</v>
      </c>
      <c r="K274" s="59">
        <v>5000</v>
      </c>
      <c r="L274" s="315">
        <v>100</v>
      </c>
      <c r="M274" s="8"/>
      <c r="N274" s="10"/>
      <c r="O274" s="7"/>
      <c r="P274" s="13"/>
      <c r="Q274" s="13"/>
    </row>
    <row r="275" spans="1:17" s="14" customFormat="1" ht="15">
      <c r="A275" s="495"/>
      <c r="B275" s="48"/>
      <c r="C275" s="49"/>
      <c r="D275" s="199" t="s">
        <v>128</v>
      </c>
      <c r="E275" s="366"/>
      <c r="F275" s="72"/>
      <c r="G275" s="73"/>
      <c r="H275" s="60"/>
      <c r="I275" s="58"/>
      <c r="J275" s="197">
        <v>29000</v>
      </c>
      <c r="K275" s="59">
        <v>29000</v>
      </c>
      <c r="L275" s="315">
        <v>100</v>
      </c>
      <c r="M275" s="8"/>
      <c r="N275" s="10"/>
      <c r="O275" s="7"/>
      <c r="P275" s="13"/>
      <c r="Q275" s="13"/>
    </row>
    <row r="276" spans="1:17" s="14" customFormat="1" ht="15">
      <c r="A276" s="495"/>
      <c r="B276" s="48"/>
      <c r="C276" s="49"/>
      <c r="D276" s="199" t="s">
        <v>170</v>
      </c>
      <c r="E276" s="366"/>
      <c r="F276" s="72"/>
      <c r="G276" s="73"/>
      <c r="H276" s="60"/>
      <c r="I276" s="58"/>
      <c r="J276" s="197">
        <v>11500</v>
      </c>
      <c r="K276" s="59">
        <v>11500</v>
      </c>
      <c r="L276" s="315">
        <v>100</v>
      </c>
      <c r="M276" s="8"/>
      <c r="N276" s="10"/>
      <c r="O276" s="7"/>
      <c r="P276" s="13"/>
      <c r="Q276" s="13"/>
    </row>
    <row r="277" spans="1:17" s="14" customFormat="1" ht="168">
      <c r="A277" s="495"/>
      <c r="B277" s="48"/>
      <c r="C277" s="49"/>
      <c r="D277" s="201" t="s">
        <v>309</v>
      </c>
      <c r="E277" s="366"/>
      <c r="F277" s="72"/>
      <c r="G277" s="73"/>
      <c r="H277" s="60"/>
      <c r="I277" s="58" t="s">
        <v>70</v>
      </c>
      <c r="J277" s="197"/>
      <c r="K277" s="72"/>
      <c r="L277" s="315"/>
      <c r="M277" s="8"/>
      <c r="N277" s="10"/>
      <c r="O277" s="7"/>
      <c r="P277" s="13"/>
      <c r="Q277" s="13"/>
    </row>
    <row r="278" spans="1:15" s="26" customFormat="1" ht="24">
      <c r="A278" s="407"/>
      <c r="B278" s="100"/>
      <c r="C278" s="101"/>
      <c r="D278" s="97" t="s">
        <v>179</v>
      </c>
      <c r="E278" s="62"/>
      <c r="F278" s="62"/>
      <c r="G278" s="63"/>
      <c r="H278" s="52"/>
      <c r="I278" s="56">
        <f>SUM(I280)</f>
        <v>0</v>
      </c>
      <c r="J278" s="56">
        <f>SUM(J280)</f>
        <v>222377</v>
      </c>
      <c r="K278" s="57">
        <f>SUM(K280)</f>
        <v>222377</v>
      </c>
      <c r="L278" s="269">
        <v>100</v>
      </c>
      <c r="M278" s="16"/>
      <c r="N278" s="17"/>
      <c r="O278" s="16"/>
    </row>
    <row r="279" spans="1:15" s="26" customFormat="1" ht="15.75">
      <c r="A279" s="468"/>
      <c r="B279" s="98"/>
      <c r="C279" s="99"/>
      <c r="D279" s="80"/>
      <c r="E279" s="72"/>
      <c r="F279" s="72"/>
      <c r="G279" s="73"/>
      <c r="H279" s="60"/>
      <c r="I279" s="58"/>
      <c r="J279" s="58"/>
      <c r="K279" s="59"/>
      <c r="L279" s="341"/>
      <c r="M279" s="16"/>
      <c r="N279" s="17"/>
      <c r="O279" s="16"/>
    </row>
    <row r="280" spans="1:15" s="26" customFormat="1" ht="36">
      <c r="A280" s="407">
        <v>1</v>
      </c>
      <c r="B280" s="126">
        <v>852</v>
      </c>
      <c r="C280" s="127">
        <v>85203</v>
      </c>
      <c r="D280" s="128" t="s">
        <v>12</v>
      </c>
      <c r="E280" s="117"/>
      <c r="F280" s="117"/>
      <c r="G280" s="118"/>
      <c r="H280" s="119"/>
      <c r="I280" s="64">
        <f>SUM(I281)</f>
        <v>0</v>
      </c>
      <c r="J280" s="64">
        <f>SUM(J281)</f>
        <v>222377</v>
      </c>
      <c r="K280" s="81">
        <f>SUM(K281)</f>
        <v>222377</v>
      </c>
      <c r="L280" s="129">
        <f>K280/J280*100</f>
        <v>100</v>
      </c>
      <c r="M280" s="16"/>
      <c r="N280" s="17"/>
      <c r="O280" s="16"/>
    </row>
    <row r="281" spans="1:15" s="26" customFormat="1" ht="36">
      <c r="A281" s="497"/>
      <c r="B281" s="307"/>
      <c r="C281" s="70"/>
      <c r="D281" s="130" t="s">
        <v>257</v>
      </c>
      <c r="E281" s="131"/>
      <c r="F281" s="131"/>
      <c r="G281" s="132"/>
      <c r="H281" s="133"/>
      <c r="I281" s="120">
        <v>0</v>
      </c>
      <c r="J281" s="120">
        <v>222377</v>
      </c>
      <c r="K281" s="121">
        <v>222377</v>
      </c>
      <c r="L281" s="134">
        <f>K281/J281*100</f>
        <v>100</v>
      </c>
      <c r="M281" s="16"/>
      <c r="N281" s="17"/>
      <c r="O281" s="16"/>
    </row>
    <row r="282" spans="1:15" s="26" customFormat="1" ht="10.5" customHeight="1">
      <c r="A282" s="498"/>
      <c r="B282" s="226"/>
      <c r="C282" s="227"/>
      <c r="D282" s="228"/>
      <c r="E282" s="229"/>
      <c r="F282" s="229"/>
      <c r="G282" s="230"/>
      <c r="H282" s="231"/>
      <c r="I282" s="232"/>
      <c r="J282" s="232"/>
      <c r="K282" s="233"/>
      <c r="L282" s="234"/>
      <c r="M282" s="16"/>
      <c r="N282" s="17"/>
      <c r="O282" s="16"/>
    </row>
    <row r="283" spans="1:15" s="26" customFormat="1" ht="15.75">
      <c r="A283" s="470"/>
      <c r="B283" s="235"/>
      <c r="C283" s="236"/>
      <c r="D283" s="237" t="s">
        <v>28</v>
      </c>
      <c r="E283" s="238">
        <f>SUM(E285,E378)</f>
        <v>27942393</v>
      </c>
      <c r="F283" s="238">
        <f>SUM(F285,F378)</f>
        <v>26668807</v>
      </c>
      <c r="G283" s="239">
        <f>SUM(G285,G378)</f>
        <v>26602913.229999997</v>
      </c>
      <c r="H283" s="240">
        <f>G283/F283*100</f>
        <v>99.75291819390345</v>
      </c>
      <c r="I283" s="238">
        <f>SUM(I285,I378)</f>
        <v>3304073</v>
      </c>
      <c r="J283" s="238">
        <f>SUM(J285,J378)</f>
        <v>3937554</v>
      </c>
      <c r="K283" s="239">
        <f>SUM(K285,K378)</f>
        <v>3936985.29</v>
      </c>
      <c r="L283" s="241">
        <f>K283/J283*100</f>
        <v>99.98555676950717</v>
      </c>
      <c r="M283" s="16"/>
      <c r="N283" s="17"/>
      <c r="O283" s="16"/>
    </row>
    <row r="284" spans="1:15" s="26" customFormat="1" ht="12" customHeight="1">
      <c r="A284" s="471"/>
      <c r="B284" s="242"/>
      <c r="C284" s="243"/>
      <c r="D284" s="244"/>
      <c r="E284" s="245"/>
      <c r="F284" s="245"/>
      <c r="G284" s="246"/>
      <c r="H284" s="247"/>
      <c r="I284" s="245"/>
      <c r="J284" s="245"/>
      <c r="K284" s="246"/>
      <c r="L284" s="248"/>
      <c r="M284" s="16"/>
      <c r="N284" s="17"/>
      <c r="O284" s="16"/>
    </row>
    <row r="285" spans="1:15" s="26" customFormat="1" ht="15.75">
      <c r="A285" s="407"/>
      <c r="B285" s="51"/>
      <c r="C285" s="50"/>
      <c r="D285" s="79" t="s">
        <v>33</v>
      </c>
      <c r="E285" s="56">
        <f>SUM(E287,E303,E306,E308,E334,E349,E351,E353,E365,E367)</f>
        <v>27942393</v>
      </c>
      <c r="F285" s="56">
        <f>SUM(F287,F303,F306,F308,F334,F349,F351,F353,F365,F367)</f>
        <v>26668807</v>
      </c>
      <c r="G285" s="57">
        <f>SUM(G287,G303,G306,G308,G334,G349,G351,G353,G365,G367)</f>
        <v>26602913.229999997</v>
      </c>
      <c r="H285" s="67">
        <f>G285/F285*100</f>
        <v>99.75291819390345</v>
      </c>
      <c r="I285" s="56">
        <f>SUM(I287,I303,I306,I308,I334,I349,I351,I353,I365,I367,I358,I371)</f>
        <v>3304073</v>
      </c>
      <c r="J285" s="56">
        <f>SUM(J287,J303,J306,J308,J334,J349,J351,J353,J365,J367,J358,J371)</f>
        <v>3906306</v>
      </c>
      <c r="K285" s="57">
        <f>SUM(K287,K303,K306,K308,K334,K349,K351,K353,K365,K367,K358,K371)</f>
        <v>3905737.69</v>
      </c>
      <c r="L285" s="67">
        <f>K285/J285*100</f>
        <v>99.98545147256769</v>
      </c>
      <c r="M285" s="16"/>
      <c r="N285" s="17"/>
      <c r="O285" s="16"/>
    </row>
    <row r="286" spans="1:15" s="26" customFormat="1" ht="15.75">
      <c r="A286" s="407"/>
      <c r="B286" s="109"/>
      <c r="C286" s="111"/>
      <c r="D286" s="116"/>
      <c r="E286" s="112"/>
      <c r="F286" s="112"/>
      <c r="G286" s="113"/>
      <c r="H286" s="110"/>
      <c r="I286" s="112"/>
      <c r="J286" s="112"/>
      <c r="K286" s="113"/>
      <c r="L286" s="499"/>
      <c r="M286" s="16"/>
      <c r="N286" s="17"/>
      <c r="O286" s="16"/>
    </row>
    <row r="287" spans="1:15" s="26" customFormat="1" ht="24">
      <c r="A287" s="431" t="s">
        <v>26</v>
      </c>
      <c r="B287" s="51" t="s">
        <v>101</v>
      </c>
      <c r="C287" s="50" t="s">
        <v>102</v>
      </c>
      <c r="D287" s="76" t="s">
        <v>103</v>
      </c>
      <c r="E287" s="62">
        <v>2116270</v>
      </c>
      <c r="F287" s="62">
        <v>2594206</v>
      </c>
      <c r="G287" s="63">
        <f>SUM(G288:G302)</f>
        <v>2567674.24</v>
      </c>
      <c r="H287" s="52">
        <f>G287/F287*100</f>
        <v>98.97726857466216</v>
      </c>
      <c r="I287" s="202"/>
      <c r="J287" s="202"/>
      <c r="K287" s="203"/>
      <c r="L287" s="433"/>
      <c r="M287" s="16"/>
      <c r="N287" s="17"/>
      <c r="O287" s="16"/>
    </row>
    <row r="288" spans="1:15" s="26" customFormat="1" ht="24">
      <c r="A288" s="476"/>
      <c r="B288" s="324"/>
      <c r="C288" s="325"/>
      <c r="D288" s="291" t="s">
        <v>134</v>
      </c>
      <c r="E288" s="87"/>
      <c r="F288" s="87"/>
      <c r="G288" s="290">
        <v>65784</v>
      </c>
      <c r="H288" s="326"/>
      <c r="I288" s="327"/>
      <c r="J288" s="327"/>
      <c r="K288" s="328"/>
      <c r="L288" s="500"/>
      <c r="M288" s="16"/>
      <c r="N288" s="17"/>
      <c r="O288" s="16"/>
    </row>
    <row r="289" spans="1:15" s="26" customFormat="1" ht="24">
      <c r="A289" s="474"/>
      <c r="B289" s="319"/>
      <c r="C289" s="204"/>
      <c r="D289" s="180" t="s">
        <v>184</v>
      </c>
      <c r="E289" s="72"/>
      <c r="F289" s="72"/>
      <c r="G289" s="73">
        <v>189936</v>
      </c>
      <c r="H289" s="148"/>
      <c r="I289" s="205"/>
      <c r="J289" s="205"/>
      <c r="K289" s="206"/>
      <c r="L289" s="353"/>
      <c r="M289" s="16"/>
      <c r="N289" s="17"/>
      <c r="O289" s="16"/>
    </row>
    <row r="290" spans="1:15" s="26" customFormat="1" ht="39" customHeight="1">
      <c r="A290" s="474"/>
      <c r="B290" s="319"/>
      <c r="C290" s="204"/>
      <c r="D290" s="180" t="s">
        <v>235</v>
      </c>
      <c r="E290" s="72"/>
      <c r="F290" s="72"/>
      <c r="G290" s="73">
        <v>50544.04</v>
      </c>
      <c r="H290" s="148"/>
      <c r="I290" s="205"/>
      <c r="J290" s="205"/>
      <c r="K290" s="206"/>
      <c r="L290" s="353"/>
      <c r="M290" s="16"/>
      <c r="N290" s="17"/>
      <c r="O290" s="16"/>
    </row>
    <row r="291" spans="1:15" s="26" customFormat="1" ht="60">
      <c r="A291" s="474"/>
      <c r="B291" s="319"/>
      <c r="C291" s="204"/>
      <c r="D291" s="180" t="s">
        <v>278</v>
      </c>
      <c r="E291" s="72"/>
      <c r="F291" s="72"/>
      <c r="G291" s="73">
        <v>116841.56</v>
      </c>
      <c r="H291" s="148"/>
      <c r="I291" s="205"/>
      <c r="J291" s="205"/>
      <c r="K291" s="206"/>
      <c r="L291" s="353"/>
      <c r="M291" s="16"/>
      <c r="N291" s="17"/>
      <c r="O291" s="16"/>
    </row>
    <row r="292" spans="1:15" s="26" customFormat="1" ht="57" customHeight="1">
      <c r="A292" s="474"/>
      <c r="B292" s="319"/>
      <c r="C292" s="204"/>
      <c r="D292" s="180" t="s">
        <v>279</v>
      </c>
      <c r="E292" s="72"/>
      <c r="F292" s="72"/>
      <c r="G292" s="73">
        <v>125522.36</v>
      </c>
      <c r="H292" s="148"/>
      <c r="I292" s="205"/>
      <c r="J292" s="205"/>
      <c r="K292" s="206"/>
      <c r="L292" s="353"/>
      <c r="M292" s="16"/>
      <c r="N292" s="17"/>
      <c r="O292" s="16"/>
    </row>
    <row r="293" spans="1:15" s="26" customFormat="1" ht="40.5" customHeight="1">
      <c r="A293" s="474"/>
      <c r="B293" s="319"/>
      <c r="C293" s="204"/>
      <c r="D293" s="180" t="s">
        <v>280</v>
      </c>
      <c r="E293" s="72"/>
      <c r="F293" s="72"/>
      <c r="G293" s="73">
        <v>92356.16</v>
      </c>
      <c r="H293" s="148"/>
      <c r="I293" s="205"/>
      <c r="J293" s="205"/>
      <c r="K293" s="206"/>
      <c r="L293" s="353"/>
      <c r="M293" s="16"/>
      <c r="N293" s="17"/>
      <c r="O293" s="16"/>
    </row>
    <row r="294" spans="1:15" s="26" customFormat="1" ht="51" customHeight="1">
      <c r="A294" s="474"/>
      <c r="B294" s="319"/>
      <c r="C294" s="204"/>
      <c r="D294" s="180" t="s">
        <v>281</v>
      </c>
      <c r="E294" s="72"/>
      <c r="F294" s="72"/>
      <c r="G294" s="73">
        <v>193458.64</v>
      </c>
      <c r="H294" s="148"/>
      <c r="I294" s="205"/>
      <c r="J294" s="205"/>
      <c r="K294" s="206"/>
      <c r="L294" s="353"/>
      <c r="M294" s="16"/>
      <c r="N294" s="17"/>
      <c r="O294" s="16"/>
    </row>
    <row r="295" spans="1:15" s="26" customFormat="1" ht="30.75" customHeight="1">
      <c r="A295" s="474"/>
      <c r="B295" s="319"/>
      <c r="C295" s="204"/>
      <c r="D295" s="180" t="s">
        <v>328</v>
      </c>
      <c r="E295" s="72"/>
      <c r="F295" s="72"/>
      <c r="G295" s="73">
        <v>3179.56</v>
      </c>
      <c r="H295" s="148"/>
      <c r="I295" s="205"/>
      <c r="J295" s="205"/>
      <c r="K295" s="206"/>
      <c r="L295" s="353"/>
      <c r="M295" s="16"/>
      <c r="N295" s="17"/>
      <c r="O295" s="16"/>
    </row>
    <row r="296" spans="1:15" s="26" customFormat="1" ht="60">
      <c r="A296" s="474"/>
      <c r="B296" s="319"/>
      <c r="C296" s="204"/>
      <c r="D296" s="180" t="s">
        <v>282</v>
      </c>
      <c r="E296" s="72"/>
      <c r="F296" s="72"/>
      <c r="G296" s="73">
        <v>410973.68</v>
      </c>
      <c r="H296" s="148"/>
      <c r="I296" s="205"/>
      <c r="J296" s="205"/>
      <c r="K296" s="206"/>
      <c r="L296" s="353"/>
      <c r="M296" s="16"/>
      <c r="N296" s="17"/>
      <c r="O296" s="16"/>
    </row>
    <row r="297" spans="1:15" s="26" customFormat="1" ht="62.25" customHeight="1">
      <c r="A297" s="474"/>
      <c r="B297" s="319"/>
      <c r="C297" s="351"/>
      <c r="D297" s="352" t="s">
        <v>283</v>
      </c>
      <c r="E297" s="72"/>
      <c r="F297" s="72"/>
      <c r="G297" s="73">
        <v>185942.56</v>
      </c>
      <c r="H297" s="148"/>
      <c r="I297" s="205"/>
      <c r="J297" s="205"/>
      <c r="K297" s="206"/>
      <c r="L297" s="353"/>
      <c r="M297" s="16"/>
      <c r="N297" s="17"/>
      <c r="O297" s="16"/>
    </row>
    <row r="298" spans="1:15" s="26" customFormat="1" ht="60">
      <c r="A298" s="478"/>
      <c r="B298" s="323"/>
      <c r="C298" s="209"/>
      <c r="D298" s="354" t="s">
        <v>284</v>
      </c>
      <c r="E298" s="74"/>
      <c r="F298" s="74"/>
      <c r="G298" s="75">
        <v>103868.8</v>
      </c>
      <c r="H298" s="147"/>
      <c r="I298" s="329"/>
      <c r="J298" s="329"/>
      <c r="K298" s="330"/>
      <c r="L298" s="477"/>
      <c r="M298" s="16"/>
      <c r="N298" s="17"/>
      <c r="O298" s="16"/>
    </row>
    <row r="299" spans="1:15" s="26" customFormat="1" ht="48">
      <c r="A299" s="474"/>
      <c r="B299" s="319"/>
      <c r="C299" s="204"/>
      <c r="D299" s="180" t="s">
        <v>285</v>
      </c>
      <c r="E299" s="72"/>
      <c r="F299" s="72"/>
      <c r="G299" s="73">
        <v>179066.04</v>
      </c>
      <c r="H299" s="148"/>
      <c r="I299" s="205"/>
      <c r="J299" s="205"/>
      <c r="K299" s="206"/>
      <c r="L299" s="353"/>
      <c r="M299" s="16"/>
      <c r="N299" s="17"/>
      <c r="O299" s="16"/>
    </row>
    <row r="300" spans="1:15" s="26" customFormat="1" ht="72">
      <c r="A300" s="474"/>
      <c r="B300" s="319"/>
      <c r="C300" s="204"/>
      <c r="D300" s="180" t="s">
        <v>286</v>
      </c>
      <c r="E300" s="72"/>
      <c r="F300" s="72"/>
      <c r="G300" s="73">
        <v>57634.04</v>
      </c>
      <c r="H300" s="148"/>
      <c r="I300" s="205"/>
      <c r="J300" s="205"/>
      <c r="K300" s="206"/>
      <c r="L300" s="353"/>
      <c r="M300" s="16"/>
      <c r="N300" s="17"/>
      <c r="O300" s="16"/>
    </row>
    <row r="301" spans="1:15" s="26" customFormat="1" ht="72">
      <c r="A301" s="474"/>
      <c r="B301" s="319"/>
      <c r="C301" s="204"/>
      <c r="D301" s="180" t="s">
        <v>287</v>
      </c>
      <c r="E301" s="72"/>
      <c r="F301" s="72"/>
      <c r="G301" s="73">
        <v>299082.96</v>
      </c>
      <c r="H301" s="148"/>
      <c r="I301" s="205"/>
      <c r="J301" s="205"/>
      <c r="K301" s="206"/>
      <c r="L301" s="353"/>
      <c r="M301" s="16"/>
      <c r="N301" s="17"/>
      <c r="O301" s="16"/>
    </row>
    <row r="302" spans="1:15" s="26" customFormat="1" ht="93" customHeight="1">
      <c r="A302" s="474"/>
      <c r="B302" s="319"/>
      <c r="C302" s="204"/>
      <c r="D302" s="180" t="s">
        <v>288</v>
      </c>
      <c r="E302" s="72"/>
      <c r="F302" s="72"/>
      <c r="G302" s="73">
        <v>493483.84</v>
      </c>
      <c r="H302" s="148"/>
      <c r="I302" s="205"/>
      <c r="J302" s="205"/>
      <c r="K302" s="206"/>
      <c r="L302" s="353"/>
      <c r="M302" s="16"/>
      <c r="N302" s="17"/>
      <c r="O302" s="16"/>
    </row>
    <row r="303" spans="1:15" s="26" customFormat="1" ht="27" customHeight="1">
      <c r="A303" s="407" t="s">
        <v>27</v>
      </c>
      <c r="B303" s="320">
        <v>801</v>
      </c>
      <c r="C303" s="50">
        <v>80120</v>
      </c>
      <c r="D303" s="76" t="s">
        <v>108</v>
      </c>
      <c r="E303" s="62">
        <v>1832170</v>
      </c>
      <c r="F303" s="62">
        <v>1986371</v>
      </c>
      <c r="G303" s="63">
        <f>SUM(G304:G305)</f>
        <v>1985820.72</v>
      </c>
      <c r="H303" s="52">
        <f>G303/F303*100</f>
        <v>99.97229721940161</v>
      </c>
      <c r="I303" s="56"/>
      <c r="J303" s="56"/>
      <c r="K303" s="57"/>
      <c r="L303" s="269"/>
      <c r="M303" s="16"/>
      <c r="N303" s="17"/>
      <c r="O303" s="16"/>
    </row>
    <row r="304" spans="1:15" s="26" customFormat="1" ht="27" customHeight="1">
      <c r="A304" s="468"/>
      <c r="B304" s="321"/>
      <c r="C304" s="207"/>
      <c r="D304" s="71" t="s">
        <v>135</v>
      </c>
      <c r="E304" s="72"/>
      <c r="F304" s="72"/>
      <c r="G304" s="73">
        <v>1098960</v>
      </c>
      <c r="H304" s="148"/>
      <c r="I304" s="193"/>
      <c r="J304" s="193"/>
      <c r="K304" s="194"/>
      <c r="L304" s="472"/>
      <c r="M304" s="16"/>
      <c r="N304" s="17"/>
      <c r="O304" s="16"/>
    </row>
    <row r="305" spans="1:15" s="26" customFormat="1" ht="27" customHeight="1">
      <c r="A305" s="473"/>
      <c r="B305" s="322"/>
      <c r="C305" s="208"/>
      <c r="D305" s="151" t="s">
        <v>136</v>
      </c>
      <c r="E305" s="74"/>
      <c r="F305" s="74"/>
      <c r="G305" s="75">
        <v>886860.72</v>
      </c>
      <c r="H305" s="147"/>
      <c r="I305" s="195"/>
      <c r="J305" s="195"/>
      <c r="K305" s="196"/>
      <c r="L305" s="306"/>
      <c r="M305" s="16"/>
      <c r="N305" s="17"/>
      <c r="O305" s="16"/>
    </row>
    <row r="306" spans="1:15" s="26" customFormat="1" ht="27" customHeight="1">
      <c r="A306" s="407" t="s">
        <v>0</v>
      </c>
      <c r="B306" s="51" t="s">
        <v>101</v>
      </c>
      <c r="C306" s="50" t="s">
        <v>104</v>
      </c>
      <c r="D306" s="76" t="s">
        <v>105</v>
      </c>
      <c r="E306" s="62">
        <v>905680</v>
      </c>
      <c r="F306" s="62">
        <v>417194</v>
      </c>
      <c r="G306" s="63">
        <f>SUM(G307:G307)</f>
        <v>415129.74</v>
      </c>
      <c r="H306" s="52">
        <f>G306/F306*100</f>
        <v>99.50520381405293</v>
      </c>
      <c r="I306" s="56"/>
      <c r="J306" s="56"/>
      <c r="K306" s="57"/>
      <c r="L306" s="269"/>
      <c r="M306" s="16"/>
      <c r="N306" s="17"/>
      <c r="O306" s="16"/>
    </row>
    <row r="307" spans="1:15" s="26" customFormat="1" ht="27" customHeight="1">
      <c r="A307" s="473"/>
      <c r="B307" s="323"/>
      <c r="C307" s="209"/>
      <c r="D307" s="151" t="s">
        <v>137</v>
      </c>
      <c r="E307" s="74"/>
      <c r="F307" s="74">
        <v>417194</v>
      </c>
      <c r="G307" s="75">
        <v>415129.74</v>
      </c>
      <c r="H307" s="147"/>
      <c r="I307" s="195"/>
      <c r="J307" s="195"/>
      <c r="K307" s="196"/>
      <c r="L307" s="306"/>
      <c r="M307" s="16"/>
      <c r="N307" s="17"/>
      <c r="O307" s="16"/>
    </row>
    <row r="308" spans="1:15" s="26" customFormat="1" ht="27" customHeight="1">
      <c r="A308" s="407" t="s">
        <v>1</v>
      </c>
      <c r="B308" s="51" t="s">
        <v>101</v>
      </c>
      <c r="C308" s="50" t="s">
        <v>106</v>
      </c>
      <c r="D308" s="76" t="s">
        <v>107</v>
      </c>
      <c r="E308" s="62">
        <v>15878035</v>
      </c>
      <c r="F308" s="62">
        <v>15127654</v>
      </c>
      <c r="G308" s="63">
        <f>SUM(G309:G333)</f>
        <v>15093760.91</v>
      </c>
      <c r="H308" s="52">
        <f>G308/F308*100</f>
        <v>99.7759527683539</v>
      </c>
      <c r="I308" s="56"/>
      <c r="J308" s="56"/>
      <c r="K308" s="57"/>
      <c r="L308" s="269"/>
      <c r="M308" s="16"/>
      <c r="N308" s="17"/>
      <c r="O308" s="16"/>
    </row>
    <row r="309" spans="1:15" s="26" customFormat="1" ht="59.25" customHeight="1">
      <c r="A309" s="431"/>
      <c r="B309" s="320"/>
      <c r="C309" s="97"/>
      <c r="D309" s="432" t="s">
        <v>289</v>
      </c>
      <c r="E309" s="65"/>
      <c r="F309" s="65"/>
      <c r="G309" s="66">
        <v>100749.45</v>
      </c>
      <c r="H309" s="52"/>
      <c r="I309" s="202"/>
      <c r="J309" s="202"/>
      <c r="K309" s="203"/>
      <c r="L309" s="433"/>
      <c r="M309" s="16"/>
      <c r="N309" s="17"/>
      <c r="O309" s="16"/>
    </row>
    <row r="310" spans="1:15" s="26" customFormat="1" ht="57.75" customHeight="1">
      <c r="A310" s="478"/>
      <c r="B310" s="323"/>
      <c r="C310" s="209"/>
      <c r="D310" s="216" t="s">
        <v>290</v>
      </c>
      <c r="E310" s="74"/>
      <c r="F310" s="74"/>
      <c r="G310" s="75">
        <v>1419551.98</v>
      </c>
      <c r="H310" s="147"/>
      <c r="I310" s="329"/>
      <c r="J310" s="329"/>
      <c r="K310" s="330"/>
      <c r="L310" s="477"/>
      <c r="M310" s="16"/>
      <c r="N310" s="17"/>
      <c r="O310" s="16"/>
    </row>
    <row r="311" spans="1:15" s="26" customFormat="1" ht="15.75">
      <c r="A311" s="476"/>
      <c r="B311" s="324"/>
      <c r="C311" s="325"/>
      <c r="D311" s="291" t="s">
        <v>171</v>
      </c>
      <c r="E311" s="87"/>
      <c r="F311" s="87"/>
      <c r="G311" s="290">
        <v>1429601.42</v>
      </c>
      <c r="H311" s="326"/>
      <c r="I311" s="327"/>
      <c r="J311" s="327"/>
      <c r="K311" s="328"/>
      <c r="L311" s="500"/>
      <c r="M311" s="16"/>
      <c r="N311" s="17"/>
      <c r="O311" s="16"/>
    </row>
    <row r="312" spans="1:15" s="26" customFormat="1" ht="24">
      <c r="A312" s="474"/>
      <c r="B312" s="319"/>
      <c r="C312" s="204"/>
      <c r="D312" s="180" t="s">
        <v>236</v>
      </c>
      <c r="E312" s="72"/>
      <c r="F312" s="72"/>
      <c r="G312" s="73">
        <v>49319.04</v>
      </c>
      <c r="H312" s="148"/>
      <c r="I312" s="205"/>
      <c r="J312" s="205"/>
      <c r="K312" s="206"/>
      <c r="L312" s="353"/>
      <c r="M312" s="16"/>
      <c r="N312" s="17"/>
      <c r="O312" s="16"/>
    </row>
    <row r="313" spans="1:15" s="26" customFormat="1" ht="78" customHeight="1">
      <c r="A313" s="474"/>
      <c r="B313" s="319"/>
      <c r="C313" s="351"/>
      <c r="D313" s="516" t="s">
        <v>291</v>
      </c>
      <c r="E313" s="515"/>
      <c r="F313" s="72"/>
      <c r="G313" s="73">
        <v>405326.1</v>
      </c>
      <c r="H313" s="148"/>
      <c r="I313" s="205"/>
      <c r="J313" s="205"/>
      <c r="K313" s="206"/>
      <c r="L313" s="353"/>
      <c r="M313" s="16"/>
      <c r="N313" s="17"/>
      <c r="O313" s="16"/>
    </row>
    <row r="314" spans="1:15" s="26" customFormat="1" ht="25.5" customHeight="1">
      <c r="A314" s="474"/>
      <c r="B314" s="319"/>
      <c r="C314" s="204"/>
      <c r="D314" s="180" t="s">
        <v>292</v>
      </c>
      <c r="E314" s="72"/>
      <c r="F314" s="72"/>
      <c r="G314" s="73">
        <v>277056.96</v>
      </c>
      <c r="H314" s="148"/>
      <c r="I314" s="205"/>
      <c r="J314" s="205"/>
      <c r="K314" s="206"/>
      <c r="L314" s="353"/>
      <c r="M314" s="16"/>
      <c r="N314" s="17"/>
      <c r="O314" s="16"/>
    </row>
    <row r="315" spans="1:15" s="26" customFormat="1" ht="38.25" customHeight="1">
      <c r="A315" s="474"/>
      <c r="B315" s="319"/>
      <c r="C315" s="204"/>
      <c r="D315" s="180" t="s">
        <v>293</v>
      </c>
      <c r="E315" s="72"/>
      <c r="F315" s="72"/>
      <c r="G315" s="73">
        <v>458771.56</v>
      </c>
      <c r="H315" s="148"/>
      <c r="I315" s="205"/>
      <c r="J315" s="205"/>
      <c r="K315" s="206"/>
      <c r="L315" s="353"/>
      <c r="M315" s="16"/>
      <c r="N315" s="17"/>
      <c r="O315" s="16"/>
    </row>
    <row r="316" spans="1:15" s="26" customFormat="1" ht="48">
      <c r="A316" s="474"/>
      <c r="B316" s="319"/>
      <c r="C316" s="204"/>
      <c r="D316" s="180" t="s">
        <v>294</v>
      </c>
      <c r="E316" s="72"/>
      <c r="F316" s="72"/>
      <c r="G316" s="73">
        <v>134117.75</v>
      </c>
      <c r="H316" s="148"/>
      <c r="I316" s="205"/>
      <c r="J316" s="205"/>
      <c r="K316" s="206"/>
      <c r="L316" s="353"/>
      <c r="M316" s="16"/>
      <c r="N316" s="17"/>
      <c r="O316" s="16"/>
    </row>
    <row r="317" spans="1:15" s="26" customFormat="1" ht="37.5" customHeight="1">
      <c r="A317" s="474"/>
      <c r="B317" s="319"/>
      <c r="C317" s="204"/>
      <c r="D317" s="180" t="s">
        <v>138</v>
      </c>
      <c r="E317" s="72"/>
      <c r="F317" s="72"/>
      <c r="G317" s="73">
        <v>1305118.36</v>
      </c>
      <c r="H317" s="148"/>
      <c r="I317" s="205"/>
      <c r="J317" s="205"/>
      <c r="K317" s="206"/>
      <c r="L317" s="353"/>
      <c r="M317" s="16"/>
      <c r="N317" s="17"/>
      <c r="O317" s="16"/>
    </row>
    <row r="318" spans="1:15" s="26" customFormat="1" ht="36">
      <c r="A318" s="474"/>
      <c r="B318" s="319"/>
      <c r="C318" s="204"/>
      <c r="D318" s="180" t="s">
        <v>139</v>
      </c>
      <c r="E318" s="72"/>
      <c r="F318" s="72"/>
      <c r="G318" s="73">
        <v>1205430.23</v>
      </c>
      <c r="H318" s="148"/>
      <c r="I318" s="205"/>
      <c r="J318" s="205"/>
      <c r="K318" s="206"/>
      <c r="L318" s="353"/>
      <c r="M318" s="16"/>
      <c r="N318" s="17"/>
      <c r="O318" s="16"/>
    </row>
    <row r="319" spans="1:15" s="26" customFormat="1" ht="29.25" customHeight="1">
      <c r="A319" s="474"/>
      <c r="B319" s="319"/>
      <c r="C319" s="204"/>
      <c r="D319" s="180" t="s">
        <v>237</v>
      </c>
      <c r="E319" s="72"/>
      <c r="F319" s="72"/>
      <c r="G319" s="73">
        <v>40494.8</v>
      </c>
      <c r="H319" s="148"/>
      <c r="I319" s="205"/>
      <c r="J319" s="205"/>
      <c r="K319" s="206"/>
      <c r="L319" s="353"/>
      <c r="M319" s="16"/>
      <c r="N319" s="17"/>
      <c r="O319" s="16"/>
    </row>
    <row r="320" spans="1:15" s="26" customFormat="1" ht="38.25" customHeight="1">
      <c r="A320" s="474"/>
      <c r="B320" s="319"/>
      <c r="C320" s="204"/>
      <c r="D320" s="180" t="s">
        <v>295</v>
      </c>
      <c r="E320" s="72"/>
      <c r="F320" s="72"/>
      <c r="G320" s="73">
        <v>378331.57</v>
      </c>
      <c r="H320" s="148"/>
      <c r="I320" s="205"/>
      <c r="J320" s="205"/>
      <c r="K320" s="206"/>
      <c r="L320" s="353"/>
      <c r="M320" s="16"/>
      <c r="N320" s="17"/>
      <c r="O320" s="16"/>
    </row>
    <row r="321" spans="1:15" s="26" customFormat="1" ht="52.5" customHeight="1">
      <c r="A321" s="474"/>
      <c r="B321" s="319"/>
      <c r="C321" s="204"/>
      <c r="D321" s="180" t="s">
        <v>296</v>
      </c>
      <c r="E321" s="72"/>
      <c r="F321" s="72"/>
      <c r="G321" s="73">
        <v>81835.76</v>
      </c>
      <c r="H321" s="148"/>
      <c r="I321" s="205"/>
      <c r="J321" s="205"/>
      <c r="K321" s="206"/>
      <c r="L321" s="353"/>
      <c r="M321" s="16"/>
      <c r="N321" s="17"/>
      <c r="O321" s="16"/>
    </row>
    <row r="322" spans="1:15" s="26" customFormat="1" ht="24">
      <c r="A322" s="478"/>
      <c r="B322" s="323"/>
      <c r="C322" s="209"/>
      <c r="D322" s="216" t="s">
        <v>297</v>
      </c>
      <c r="E322" s="74"/>
      <c r="F322" s="74"/>
      <c r="G322" s="75">
        <v>315980.32</v>
      </c>
      <c r="H322" s="147"/>
      <c r="I322" s="329"/>
      <c r="J322" s="329"/>
      <c r="K322" s="330"/>
      <c r="L322" s="477"/>
      <c r="M322" s="16"/>
      <c r="N322" s="17"/>
      <c r="O322" s="16"/>
    </row>
    <row r="323" spans="1:15" s="26" customFormat="1" ht="48">
      <c r="A323" s="478"/>
      <c r="B323" s="323"/>
      <c r="C323" s="209"/>
      <c r="D323" s="216" t="s">
        <v>298</v>
      </c>
      <c r="E323" s="74"/>
      <c r="F323" s="74"/>
      <c r="G323" s="75">
        <v>359490.45</v>
      </c>
      <c r="H323" s="147"/>
      <c r="I323" s="329"/>
      <c r="J323" s="329"/>
      <c r="K323" s="330"/>
      <c r="L323" s="477"/>
      <c r="M323" s="16"/>
      <c r="N323" s="17"/>
      <c r="O323" s="16"/>
    </row>
    <row r="324" spans="1:15" s="26" customFormat="1" ht="27" customHeight="1">
      <c r="A324" s="476"/>
      <c r="B324" s="324"/>
      <c r="C324" s="325"/>
      <c r="D324" s="291" t="s">
        <v>140</v>
      </c>
      <c r="E324" s="87"/>
      <c r="F324" s="87"/>
      <c r="G324" s="290">
        <v>91022.64</v>
      </c>
      <c r="H324" s="326"/>
      <c r="I324" s="327"/>
      <c r="J324" s="327"/>
      <c r="K324" s="328"/>
      <c r="L324" s="500"/>
      <c r="M324" s="16"/>
      <c r="N324" s="17"/>
      <c r="O324" s="16"/>
    </row>
    <row r="325" spans="1:15" s="14" customFormat="1" ht="36">
      <c r="A325" s="474"/>
      <c r="B325" s="319"/>
      <c r="C325" s="204"/>
      <c r="D325" s="180" t="s">
        <v>238</v>
      </c>
      <c r="E325" s="72"/>
      <c r="F325" s="72"/>
      <c r="G325" s="73">
        <v>249254.56</v>
      </c>
      <c r="H325" s="148"/>
      <c r="I325" s="205"/>
      <c r="J325" s="205"/>
      <c r="K325" s="206"/>
      <c r="L325" s="353"/>
      <c r="M325" s="7"/>
      <c r="N325" s="8"/>
      <c r="O325" s="15"/>
    </row>
    <row r="326" spans="1:15" s="14" customFormat="1" ht="48">
      <c r="A326" s="474"/>
      <c r="B326" s="319"/>
      <c r="C326" s="204"/>
      <c r="D326" s="180" t="s">
        <v>299</v>
      </c>
      <c r="E326" s="72"/>
      <c r="F326" s="72"/>
      <c r="G326" s="73">
        <v>1136535.92</v>
      </c>
      <c r="H326" s="148"/>
      <c r="I326" s="205"/>
      <c r="J326" s="205"/>
      <c r="K326" s="206"/>
      <c r="L326" s="353"/>
      <c r="M326" s="7"/>
      <c r="N326" s="8"/>
      <c r="O326" s="15"/>
    </row>
    <row r="327" spans="1:15" s="14" customFormat="1" ht="24">
      <c r="A327" s="474"/>
      <c r="B327" s="319"/>
      <c r="C327" s="204"/>
      <c r="D327" s="180" t="s">
        <v>239</v>
      </c>
      <c r="E327" s="72"/>
      <c r="F327" s="72"/>
      <c r="G327" s="73">
        <v>22823.5</v>
      </c>
      <c r="H327" s="148"/>
      <c r="I327" s="210"/>
      <c r="J327" s="210"/>
      <c r="K327" s="211"/>
      <c r="L327" s="501"/>
      <c r="M327" s="7"/>
      <c r="N327" s="8"/>
      <c r="O327" s="15"/>
    </row>
    <row r="328" spans="1:15" s="14" customFormat="1" ht="15">
      <c r="A328" s="474"/>
      <c r="B328" s="319"/>
      <c r="C328" s="204"/>
      <c r="D328" s="180" t="s">
        <v>300</v>
      </c>
      <c r="E328" s="72"/>
      <c r="F328" s="72"/>
      <c r="G328" s="73">
        <v>437706.48</v>
      </c>
      <c r="H328" s="148"/>
      <c r="I328" s="210"/>
      <c r="J328" s="210"/>
      <c r="K328" s="211"/>
      <c r="L328" s="501"/>
      <c r="M328" s="7"/>
      <c r="N328" s="8"/>
      <c r="O328" s="15"/>
    </row>
    <row r="329" spans="1:15" s="14" customFormat="1" ht="24">
      <c r="A329" s="474"/>
      <c r="B329" s="319"/>
      <c r="C329" s="204"/>
      <c r="D329" s="180" t="s">
        <v>141</v>
      </c>
      <c r="E329" s="72"/>
      <c r="F329" s="72"/>
      <c r="G329" s="73">
        <v>7629.57</v>
      </c>
      <c r="H329" s="148"/>
      <c r="I329" s="210"/>
      <c r="J329" s="210"/>
      <c r="K329" s="211"/>
      <c r="L329" s="501"/>
      <c r="M329" s="7"/>
      <c r="N329" s="8"/>
      <c r="O329" s="15"/>
    </row>
    <row r="330" spans="1:15" s="14" customFormat="1" ht="36">
      <c r="A330" s="474"/>
      <c r="B330" s="319"/>
      <c r="C330" s="204"/>
      <c r="D330" s="180" t="s">
        <v>240</v>
      </c>
      <c r="E330" s="72"/>
      <c r="F330" s="72"/>
      <c r="G330" s="73">
        <v>67622.77</v>
      </c>
      <c r="H330" s="148"/>
      <c r="I330" s="210"/>
      <c r="J330" s="210"/>
      <c r="K330" s="211"/>
      <c r="L330" s="501"/>
      <c r="M330" s="7"/>
      <c r="N330" s="8"/>
      <c r="O330" s="15"/>
    </row>
    <row r="331" spans="1:15" s="14" customFormat="1" ht="132">
      <c r="A331" s="474"/>
      <c r="B331" s="319"/>
      <c r="C331" s="204"/>
      <c r="D331" s="180" t="s">
        <v>301</v>
      </c>
      <c r="E331" s="72"/>
      <c r="F331" s="72"/>
      <c r="G331" s="73">
        <v>1818581.06</v>
      </c>
      <c r="H331" s="148"/>
      <c r="I331" s="210"/>
      <c r="J331" s="210"/>
      <c r="K331" s="211"/>
      <c r="L331" s="501"/>
      <c r="M331" s="7"/>
      <c r="N331" s="8"/>
      <c r="O331" s="15"/>
    </row>
    <row r="332" spans="1:15" s="14" customFormat="1" ht="108">
      <c r="A332" s="474"/>
      <c r="B332" s="319"/>
      <c r="C332" s="204"/>
      <c r="D332" s="180" t="s">
        <v>302</v>
      </c>
      <c r="E332" s="72"/>
      <c r="F332" s="72"/>
      <c r="G332" s="73">
        <v>3003494.5</v>
      </c>
      <c r="H332" s="148"/>
      <c r="I332" s="210"/>
      <c r="J332" s="210"/>
      <c r="K332" s="211"/>
      <c r="L332" s="501"/>
      <c r="M332" s="7"/>
      <c r="N332" s="8"/>
      <c r="O332" s="15"/>
    </row>
    <row r="333" spans="1:15" s="14" customFormat="1" ht="15">
      <c r="A333" s="478"/>
      <c r="B333" s="323"/>
      <c r="C333" s="209"/>
      <c r="D333" s="216" t="s">
        <v>303</v>
      </c>
      <c r="E333" s="74"/>
      <c r="F333" s="74"/>
      <c r="G333" s="75">
        <v>297914.16</v>
      </c>
      <c r="H333" s="147"/>
      <c r="I333" s="344"/>
      <c r="J333" s="344"/>
      <c r="K333" s="345"/>
      <c r="L333" s="502"/>
      <c r="M333" s="7"/>
      <c r="N333" s="8"/>
      <c r="O333" s="15"/>
    </row>
    <row r="334" spans="1:15" s="14" customFormat="1" ht="69.75" customHeight="1">
      <c r="A334" s="407" t="s">
        <v>10</v>
      </c>
      <c r="B334" s="51">
        <v>852</v>
      </c>
      <c r="C334" s="50">
        <v>85201</v>
      </c>
      <c r="D334" s="76" t="s">
        <v>109</v>
      </c>
      <c r="E334" s="65"/>
      <c r="F334" s="65"/>
      <c r="G334" s="66"/>
      <c r="H334" s="67"/>
      <c r="I334" s="64">
        <f>SUM(I335:I347)</f>
        <v>2595600</v>
      </c>
      <c r="J334" s="64">
        <f>SUM(J335:J347)</f>
        <v>2765896</v>
      </c>
      <c r="K334" s="81">
        <f>SUM(K335:K347)</f>
        <v>2765896</v>
      </c>
      <c r="L334" s="269">
        <f>K334/J334*100</f>
        <v>100</v>
      </c>
      <c r="M334" s="7"/>
      <c r="N334" s="8"/>
      <c r="O334" s="15"/>
    </row>
    <row r="335" spans="1:15" s="138" customFormat="1" ht="29.25" customHeight="1">
      <c r="A335" s="476"/>
      <c r="B335" s="48"/>
      <c r="C335" s="49"/>
      <c r="D335" s="93" t="s">
        <v>110</v>
      </c>
      <c r="E335" s="89"/>
      <c r="F335" s="89"/>
      <c r="G335" s="90"/>
      <c r="H335" s="91"/>
      <c r="I335" s="92">
        <v>96600</v>
      </c>
      <c r="J335" s="94">
        <v>96600</v>
      </c>
      <c r="K335" s="73">
        <v>96600</v>
      </c>
      <c r="L335" s="503">
        <f aca="true" t="shared" si="8" ref="L335:L347">K335/J335*100</f>
        <v>100</v>
      </c>
      <c r="M335" s="135"/>
      <c r="N335" s="136"/>
      <c r="O335" s="137"/>
    </row>
    <row r="336" spans="1:15" s="138" customFormat="1" ht="32.25" customHeight="1">
      <c r="A336" s="474"/>
      <c r="B336" s="48"/>
      <c r="C336" s="49"/>
      <c r="D336" s="93" t="s">
        <v>194</v>
      </c>
      <c r="E336" s="89"/>
      <c r="F336" s="89"/>
      <c r="G336" s="90"/>
      <c r="H336" s="91"/>
      <c r="I336" s="92">
        <v>336000</v>
      </c>
      <c r="J336" s="94">
        <v>411382</v>
      </c>
      <c r="K336" s="73">
        <v>411382</v>
      </c>
      <c r="L336" s="503">
        <f t="shared" si="8"/>
        <v>100</v>
      </c>
      <c r="M336" s="135"/>
      <c r="N336" s="136"/>
      <c r="O336" s="137"/>
    </row>
    <row r="337" spans="1:15" s="138" customFormat="1" ht="21" customHeight="1">
      <c r="A337" s="474"/>
      <c r="B337" s="48"/>
      <c r="C337" s="49"/>
      <c r="D337" s="93" t="s">
        <v>111</v>
      </c>
      <c r="E337" s="89"/>
      <c r="F337" s="89"/>
      <c r="G337" s="90"/>
      <c r="H337" s="91"/>
      <c r="I337" s="92">
        <v>814200</v>
      </c>
      <c r="J337" s="94">
        <v>814200</v>
      </c>
      <c r="K337" s="73">
        <v>814200</v>
      </c>
      <c r="L337" s="503">
        <f t="shared" si="8"/>
        <v>100</v>
      </c>
      <c r="M337" s="135"/>
      <c r="N337" s="136"/>
      <c r="O337" s="137"/>
    </row>
    <row r="338" spans="1:15" s="138" customFormat="1" ht="21" customHeight="1">
      <c r="A338" s="474"/>
      <c r="B338" s="48"/>
      <c r="C338" s="49"/>
      <c r="D338" s="93" t="s">
        <v>112</v>
      </c>
      <c r="E338" s="89"/>
      <c r="F338" s="89"/>
      <c r="G338" s="90"/>
      <c r="H338" s="91"/>
      <c r="I338" s="92">
        <v>69000</v>
      </c>
      <c r="J338" s="94">
        <v>77600</v>
      </c>
      <c r="K338" s="73">
        <v>77600</v>
      </c>
      <c r="L338" s="503">
        <f t="shared" si="8"/>
        <v>100</v>
      </c>
      <c r="M338" s="135"/>
      <c r="N338" s="136"/>
      <c r="O338" s="137"/>
    </row>
    <row r="339" spans="1:15" s="138" customFormat="1" ht="21" customHeight="1">
      <c r="A339" s="474"/>
      <c r="B339" s="48"/>
      <c r="C339" s="49"/>
      <c r="D339" s="93" t="s">
        <v>113</v>
      </c>
      <c r="E339" s="89"/>
      <c r="F339" s="89"/>
      <c r="G339" s="90"/>
      <c r="H339" s="91"/>
      <c r="I339" s="92">
        <v>179400</v>
      </c>
      <c r="J339" s="94">
        <v>184000</v>
      </c>
      <c r="K339" s="73">
        <v>184000</v>
      </c>
      <c r="L339" s="503">
        <f t="shared" si="8"/>
        <v>100</v>
      </c>
      <c r="M339" s="135"/>
      <c r="N339" s="136"/>
      <c r="O339" s="137"/>
    </row>
    <row r="340" spans="1:15" s="138" customFormat="1" ht="21" customHeight="1">
      <c r="A340" s="474"/>
      <c r="B340" s="48"/>
      <c r="C340" s="49"/>
      <c r="D340" s="93" t="s">
        <v>114</v>
      </c>
      <c r="E340" s="89"/>
      <c r="F340" s="89"/>
      <c r="G340" s="90"/>
      <c r="H340" s="91"/>
      <c r="I340" s="92">
        <v>207000</v>
      </c>
      <c r="J340" s="94">
        <v>207000</v>
      </c>
      <c r="K340" s="73">
        <v>207000</v>
      </c>
      <c r="L340" s="503">
        <f t="shared" si="8"/>
        <v>100</v>
      </c>
      <c r="M340" s="135"/>
      <c r="N340" s="136"/>
      <c r="O340" s="137"/>
    </row>
    <row r="341" spans="1:15" s="138" customFormat="1" ht="28.5" customHeight="1">
      <c r="A341" s="474"/>
      <c r="B341" s="48"/>
      <c r="C341" s="49"/>
      <c r="D341" s="93" t="s">
        <v>258</v>
      </c>
      <c r="E341" s="89"/>
      <c r="F341" s="89"/>
      <c r="G341" s="90"/>
      <c r="H341" s="91"/>
      <c r="I341" s="92">
        <v>124200</v>
      </c>
      <c r="J341" s="94">
        <v>130200</v>
      </c>
      <c r="K341" s="73">
        <v>130200</v>
      </c>
      <c r="L341" s="503">
        <f t="shared" si="8"/>
        <v>100</v>
      </c>
      <c r="M341" s="135"/>
      <c r="N341" s="136"/>
      <c r="O341" s="137"/>
    </row>
    <row r="342" spans="1:15" s="138" customFormat="1" ht="21" customHeight="1">
      <c r="A342" s="474"/>
      <c r="B342" s="48"/>
      <c r="C342" s="49"/>
      <c r="D342" s="93" t="s">
        <v>115</v>
      </c>
      <c r="E342" s="89"/>
      <c r="F342" s="89"/>
      <c r="G342" s="90"/>
      <c r="H342" s="91"/>
      <c r="I342" s="92">
        <v>0</v>
      </c>
      <c r="J342" s="94">
        <v>41400</v>
      </c>
      <c r="K342" s="73">
        <v>41400</v>
      </c>
      <c r="L342" s="503">
        <f t="shared" si="8"/>
        <v>100</v>
      </c>
      <c r="M342" s="135"/>
      <c r="N342" s="136"/>
      <c r="O342" s="137"/>
    </row>
    <row r="343" spans="1:15" s="138" customFormat="1" ht="21" customHeight="1">
      <c r="A343" s="474"/>
      <c r="B343" s="48"/>
      <c r="C343" s="49"/>
      <c r="D343" s="93" t="s">
        <v>195</v>
      </c>
      <c r="E343" s="89"/>
      <c r="F343" s="89"/>
      <c r="G343" s="90"/>
      <c r="H343" s="91"/>
      <c r="I343" s="92">
        <v>336000</v>
      </c>
      <c r="J343" s="94">
        <v>386400</v>
      </c>
      <c r="K343" s="73">
        <v>386400</v>
      </c>
      <c r="L343" s="503">
        <f t="shared" si="8"/>
        <v>100</v>
      </c>
      <c r="M343" s="135"/>
      <c r="N343" s="136"/>
      <c r="O343" s="137"/>
    </row>
    <row r="344" spans="1:15" s="138" customFormat="1" ht="26.25" customHeight="1">
      <c r="A344" s="474"/>
      <c r="B344" s="48"/>
      <c r="C344" s="49"/>
      <c r="D344" s="93" t="s">
        <v>186</v>
      </c>
      <c r="E344" s="89"/>
      <c r="F344" s="89"/>
      <c r="G344" s="90"/>
      <c r="H344" s="91"/>
      <c r="I344" s="92">
        <v>240000</v>
      </c>
      <c r="J344" s="94">
        <v>209314</v>
      </c>
      <c r="K344" s="73">
        <v>209314</v>
      </c>
      <c r="L344" s="503">
        <f t="shared" si="8"/>
        <v>100</v>
      </c>
      <c r="M344" s="135"/>
      <c r="N344" s="136"/>
      <c r="O344" s="137"/>
    </row>
    <row r="345" spans="1:15" s="138" customFormat="1" ht="21" customHeight="1">
      <c r="A345" s="474"/>
      <c r="B345" s="48"/>
      <c r="C345" s="49"/>
      <c r="D345" s="93" t="s">
        <v>128</v>
      </c>
      <c r="E345" s="89"/>
      <c r="F345" s="89"/>
      <c r="G345" s="90"/>
      <c r="H345" s="91"/>
      <c r="I345" s="92">
        <v>110400</v>
      </c>
      <c r="J345" s="94">
        <v>115000</v>
      </c>
      <c r="K345" s="73">
        <v>115000</v>
      </c>
      <c r="L345" s="503">
        <f t="shared" si="8"/>
        <v>100</v>
      </c>
      <c r="M345" s="135"/>
      <c r="N345" s="136"/>
      <c r="O345" s="137"/>
    </row>
    <row r="346" spans="1:15" s="138" customFormat="1" ht="28.5" customHeight="1">
      <c r="A346" s="474"/>
      <c r="B346" s="48"/>
      <c r="C346" s="49"/>
      <c r="D346" s="93" t="s">
        <v>196</v>
      </c>
      <c r="E346" s="89"/>
      <c r="F346" s="89"/>
      <c r="G346" s="90"/>
      <c r="H346" s="91"/>
      <c r="I346" s="92">
        <v>82800</v>
      </c>
      <c r="J346" s="94">
        <v>82800</v>
      </c>
      <c r="K346" s="73">
        <v>82800</v>
      </c>
      <c r="L346" s="503">
        <f t="shared" si="8"/>
        <v>100</v>
      </c>
      <c r="M346" s="135"/>
      <c r="N346" s="136"/>
      <c r="O346" s="137"/>
    </row>
    <row r="347" spans="1:15" s="138" customFormat="1" ht="28.5" customHeight="1">
      <c r="A347" s="474"/>
      <c r="B347" s="48"/>
      <c r="C347" s="49"/>
      <c r="D347" s="93" t="s">
        <v>246</v>
      </c>
      <c r="E347" s="89"/>
      <c r="F347" s="89"/>
      <c r="G347" s="90"/>
      <c r="H347" s="91"/>
      <c r="I347" s="92">
        <v>0</v>
      </c>
      <c r="J347" s="94">
        <v>10000</v>
      </c>
      <c r="K347" s="73">
        <v>10000</v>
      </c>
      <c r="L347" s="503">
        <f t="shared" si="8"/>
        <v>100</v>
      </c>
      <c r="M347" s="135"/>
      <c r="N347" s="136"/>
      <c r="O347" s="137"/>
    </row>
    <row r="348" spans="1:15" s="138" customFormat="1" ht="28.5" customHeight="1">
      <c r="A348" s="474"/>
      <c r="B348" s="48"/>
      <c r="C348" s="49"/>
      <c r="D348" s="151" t="s">
        <v>176</v>
      </c>
      <c r="E348" s="331"/>
      <c r="F348" s="331"/>
      <c r="G348" s="333"/>
      <c r="H348" s="334"/>
      <c r="I348" s="103">
        <v>165600</v>
      </c>
      <c r="J348" s="103">
        <v>0</v>
      </c>
      <c r="K348" s="73">
        <v>0</v>
      </c>
      <c r="L348" s="503"/>
      <c r="M348" s="135"/>
      <c r="N348" s="136"/>
      <c r="O348" s="137"/>
    </row>
    <row r="349" spans="1:15" s="14" customFormat="1" ht="75.75" customHeight="1">
      <c r="A349" s="407" t="s">
        <v>2</v>
      </c>
      <c r="B349" s="51">
        <v>852</v>
      </c>
      <c r="C349" s="50">
        <v>85202</v>
      </c>
      <c r="D349" s="76" t="s">
        <v>116</v>
      </c>
      <c r="E349" s="65"/>
      <c r="F349" s="65"/>
      <c r="G349" s="66"/>
      <c r="H349" s="67"/>
      <c r="I349" s="64">
        <f>SUM(I350)</f>
        <v>478473</v>
      </c>
      <c r="J349" s="64">
        <f>SUM(J350)</f>
        <v>561810</v>
      </c>
      <c r="K349" s="81">
        <f>SUM(K350)</f>
        <v>561810</v>
      </c>
      <c r="L349" s="269">
        <f aca="true" t="shared" si="9" ref="L349:L364">K349/J349*100</f>
        <v>100</v>
      </c>
      <c r="M349" s="7"/>
      <c r="N349" s="8"/>
      <c r="O349" s="15"/>
    </row>
    <row r="350" spans="1:15" s="14" customFormat="1" ht="54.75" customHeight="1">
      <c r="A350" s="407"/>
      <c r="B350" s="51"/>
      <c r="C350" s="50"/>
      <c r="D350" s="96" t="s">
        <v>117</v>
      </c>
      <c r="E350" s="65"/>
      <c r="F350" s="65"/>
      <c r="G350" s="66"/>
      <c r="H350" s="67"/>
      <c r="I350" s="68">
        <v>478473</v>
      </c>
      <c r="J350" s="68">
        <v>561810</v>
      </c>
      <c r="K350" s="66">
        <v>561810</v>
      </c>
      <c r="L350" s="283">
        <f t="shared" si="9"/>
        <v>100</v>
      </c>
      <c r="M350" s="7"/>
      <c r="N350" s="8"/>
      <c r="O350" s="15"/>
    </row>
    <row r="351" spans="1:15" s="14" customFormat="1" ht="41.25" customHeight="1">
      <c r="A351" s="407" t="s">
        <v>3</v>
      </c>
      <c r="B351" s="51">
        <v>852</v>
      </c>
      <c r="C351" s="50">
        <v>85203</v>
      </c>
      <c r="D351" s="76" t="s">
        <v>185</v>
      </c>
      <c r="E351" s="62"/>
      <c r="F351" s="62"/>
      <c r="G351" s="63"/>
      <c r="H351" s="52"/>
      <c r="I351" s="64"/>
      <c r="J351" s="64">
        <f>SUM(J352)</f>
        <v>18100</v>
      </c>
      <c r="K351" s="81">
        <f>SUM(K352)</f>
        <v>18100</v>
      </c>
      <c r="L351" s="269">
        <f t="shared" si="9"/>
        <v>100</v>
      </c>
      <c r="M351" s="7"/>
      <c r="N351" s="8"/>
      <c r="O351" s="15"/>
    </row>
    <row r="352" spans="1:15" s="26" customFormat="1" ht="33" customHeight="1">
      <c r="A352" s="407"/>
      <c r="B352" s="51"/>
      <c r="C352" s="50"/>
      <c r="D352" s="96" t="s">
        <v>62</v>
      </c>
      <c r="E352" s="72"/>
      <c r="F352" s="72"/>
      <c r="G352" s="73"/>
      <c r="H352" s="60"/>
      <c r="I352" s="85"/>
      <c r="J352" s="85">
        <v>18100</v>
      </c>
      <c r="K352" s="73">
        <v>18100</v>
      </c>
      <c r="L352" s="283">
        <f t="shared" si="9"/>
        <v>100</v>
      </c>
      <c r="M352" s="28"/>
      <c r="N352" s="16"/>
      <c r="O352" s="17"/>
    </row>
    <row r="353" spans="1:15" s="14" customFormat="1" ht="64.5" customHeight="1">
      <c r="A353" s="407" t="s">
        <v>4</v>
      </c>
      <c r="B353" s="51">
        <v>852</v>
      </c>
      <c r="C353" s="50">
        <v>85220</v>
      </c>
      <c r="D353" s="76" t="s">
        <v>118</v>
      </c>
      <c r="E353" s="62"/>
      <c r="F353" s="62"/>
      <c r="G353" s="63"/>
      <c r="H353" s="52"/>
      <c r="I353" s="56">
        <f>SUM(I354:I357)</f>
        <v>230000</v>
      </c>
      <c r="J353" s="56">
        <f>SUM(J354:J357)</f>
        <v>230000</v>
      </c>
      <c r="K353" s="57">
        <f>SUM(K354:K357)</f>
        <v>229431.69</v>
      </c>
      <c r="L353" s="504">
        <f t="shared" si="9"/>
        <v>99.75290869565218</v>
      </c>
      <c r="M353" s="7"/>
      <c r="N353" s="8"/>
      <c r="O353" s="15"/>
    </row>
    <row r="354" spans="1:15" s="26" customFormat="1" ht="26.25" customHeight="1">
      <c r="A354" s="468"/>
      <c r="B354" s="48"/>
      <c r="C354" s="49"/>
      <c r="D354" s="95" t="s">
        <v>119</v>
      </c>
      <c r="E354" s="72"/>
      <c r="F354" s="72"/>
      <c r="G354" s="73"/>
      <c r="H354" s="60"/>
      <c r="I354" s="85">
        <v>111000</v>
      </c>
      <c r="J354" s="85">
        <v>120000</v>
      </c>
      <c r="K354" s="78">
        <v>120000</v>
      </c>
      <c r="L354" s="341">
        <f t="shared" si="9"/>
        <v>100</v>
      </c>
      <c r="M354" s="28"/>
      <c r="N354" s="16"/>
      <c r="O354" s="17"/>
    </row>
    <row r="355" spans="1:15" s="14" customFormat="1" ht="27.75" customHeight="1">
      <c r="A355" s="468"/>
      <c r="B355" s="48"/>
      <c r="C355" s="49"/>
      <c r="D355" s="71" t="s">
        <v>197</v>
      </c>
      <c r="E355" s="72"/>
      <c r="F355" s="72"/>
      <c r="G355" s="73"/>
      <c r="H355" s="60"/>
      <c r="I355" s="58">
        <v>100000</v>
      </c>
      <c r="J355" s="85">
        <v>100000</v>
      </c>
      <c r="K355" s="78">
        <v>100000</v>
      </c>
      <c r="L355" s="315">
        <f t="shared" si="9"/>
        <v>100</v>
      </c>
      <c r="M355" s="7"/>
      <c r="N355" s="8"/>
      <c r="O355" s="15"/>
    </row>
    <row r="356" spans="1:15" s="14" customFormat="1" ht="27.75" customHeight="1">
      <c r="A356" s="468"/>
      <c r="B356" s="48"/>
      <c r="C356" s="49"/>
      <c r="D356" s="71" t="s">
        <v>63</v>
      </c>
      <c r="E356" s="72"/>
      <c r="F356" s="72"/>
      <c r="G356" s="73"/>
      <c r="H356" s="60"/>
      <c r="I356" s="58"/>
      <c r="J356" s="85">
        <v>10000</v>
      </c>
      <c r="K356" s="78">
        <v>9431.69</v>
      </c>
      <c r="L356" s="315">
        <f t="shared" si="9"/>
        <v>94.3169</v>
      </c>
      <c r="M356" s="7"/>
      <c r="N356" s="8"/>
      <c r="O356" s="15"/>
    </row>
    <row r="357" spans="1:15" s="26" customFormat="1" ht="29.25" customHeight="1" thickBot="1">
      <c r="A357" s="468"/>
      <c r="B357" s="48"/>
      <c r="C357" s="49"/>
      <c r="D357" s="71" t="s">
        <v>176</v>
      </c>
      <c r="E357" s="72"/>
      <c r="F357" s="72"/>
      <c r="G357" s="73"/>
      <c r="H357" s="60"/>
      <c r="I357" s="58">
        <v>19000</v>
      </c>
      <c r="J357" s="85">
        <v>0</v>
      </c>
      <c r="K357" s="78">
        <v>0</v>
      </c>
      <c r="L357" s="315" t="s">
        <v>344</v>
      </c>
      <c r="M357" s="28"/>
      <c r="N357" s="16"/>
      <c r="O357" s="17"/>
    </row>
    <row r="358" spans="1:15" s="188" customFormat="1" ht="69" customHeight="1">
      <c r="A358" s="450">
        <v>9</v>
      </c>
      <c r="B358" s="450">
        <v>853</v>
      </c>
      <c r="C358" s="450">
        <v>85395</v>
      </c>
      <c r="D358" s="451" t="s">
        <v>335</v>
      </c>
      <c r="E358" s="452"/>
      <c r="F358" s="453"/>
      <c r="G358" s="454"/>
      <c r="H358" s="455"/>
      <c r="I358" s="456">
        <f>SUM(I359:I364)</f>
        <v>0</v>
      </c>
      <c r="J358" s="456">
        <f>SUM(J359:J364)</f>
        <v>292500</v>
      </c>
      <c r="K358" s="456">
        <f>SUM(K359:K364)</f>
        <v>292500</v>
      </c>
      <c r="L358" s="505">
        <f t="shared" si="9"/>
        <v>100</v>
      </c>
      <c r="M358" s="398"/>
      <c r="N358" s="186"/>
      <c r="O358" s="399"/>
    </row>
    <row r="359" spans="1:15" s="188" customFormat="1" ht="27" customHeight="1">
      <c r="A359" s="439"/>
      <c r="B359" s="278"/>
      <c r="C359" s="278"/>
      <c r="D359" s="443" t="s">
        <v>336</v>
      </c>
      <c r="E359" s="444"/>
      <c r="F359" s="444"/>
      <c r="G359" s="445"/>
      <c r="H359" s="446"/>
      <c r="I359" s="447">
        <v>0</v>
      </c>
      <c r="J359" s="448">
        <v>36000</v>
      </c>
      <c r="K359" s="449">
        <v>36000</v>
      </c>
      <c r="L359" s="503">
        <f t="shared" si="9"/>
        <v>100</v>
      </c>
      <c r="M359" s="398"/>
      <c r="N359" s="186"/>
      <c r="O359" s="399"/>
    </row>
    <row r="360" spans="1:15" s="188" customFormat="1" ht="21" customHeight="1">
      <c r="A360" s="439"/>
      <c r="B360" s="278"/>
      <c r="C360" s="278"/>
      <c r="D360" s="443" t="s">
        <v>337</v>
      </c>
      <c r="E360" s="444"/>
      <c r="F360" s="444"/>
      <c r="G360" s="445"/>
      <c r="H360" s="446"/>
      <c r="I360" s="447">
        <v>0</v>
      </c>
      <c r="J360" s="448">
        <v>35500</v>
      </c>
      <c r="K360" s="449">
        <v>35500</v>
      </c>
      <c r="L360" s="503">
        <f t="shared" si="9"/>
        <v>100</v>
      </c>
      <c r="M360" s="398"/>
      <c r="N360" s="186"/>
      <c r="O360" s="399"/>
    </row>
    <row r="361" spans="1:15" s="188" customFormat="1" ht="22.5" customHeight="1">
      <c r="A361" s="439"/>
      <c r="B361" s="278"/>
      <c r="C361" s="278"/>
      <c r="D361" s="443" t="s">
        <v>338</v>
      </c>
      <c r="E361" s="444"/>
      <c r="F361" s="444"/>
      <c r="G361" s="445"/>
      <c r="H361" s="446"/>
      <c r="I361" s="447">
        <v>0</v>
      </c>
      <c r="J361" s="448">
        <v>40000</v>
      </c>
      <c r="K361" s="449">
        <v>40000</v>
      </c>
      <c r="L361" s="503">
        <f t="shared" si="9"/>
        <v>100</v>
      </c>
      <c r="M361" s="398"/>
      <c r="N361" s="186"/>
      <c r="O361" s="399"/>
    </row>
    <row r="362" spans="1:15" s="188" customFormat="1" ht="30" customHeight="1">
      <c r="A362" s="439"/>
      <c r="B362" s="278"/>
      <c r="C362" s="278"/>
      <c r="D362" s="443" t="s">
        <v>339</v>
      </c>
      <c r="E362" s="444"/>
      <c r="F362" s="444"/>
      <c r="G362" s="445"/>
      <c r="H362" s="446"/>
      <c r="I362" s="447">
        <v>0</v>
      </c>
      <c r="J362" s="448">
        <v>102000</v>
      </c>
      <c r="K362" s="449">
        <v>102000</v>
      </c>
      <c r="L362" s="503">
        <f t="shared" si="9"/>
        <v>100</v>
      </c>
      <c r="M362" s="398"/>
      <c r="N362" s="186"/>
      <c r="O362" s="399"/>
    </row>
    <row r="363" spans="1:15" s="188" customFormat="1" ht="22.5" customHeight="1">
      <c r="A363" s="439"/>
      <c r="B363" s="278"/>
      <c r="C363" s="278"/>
      <c r="D363" s="443" t="s">
        <v>340</v>
      </c>
      <c r="E363" s="444"/>
      <c r="F363" s="444"/>
      <c r="G363" s="445"/>
      <c r="H363" s="446"/>
      <c r="I363" s="447">
        <v>0</v>
      </c>
      <c r="J363" s="448">
        <v>40000</v>
      </c>
      <c r="K363" s="449">
        <v>40000</v>
      </c>
      <c r="L363" s="503">
        <f t="shared" si="9"/>
        <v>100</v>
      </c>
      <c r="M363" s="398"/>
      <c r="N363" s="186"/>
      <c r="O363" s="399"/>
    </row>
    <row r="364" spans="1:15" s="188" customFormat="1" ht="22.5" customHeight="1">
      <c r="A364" s="400"/>
      <c r="B364" s="401"/>
      <c r="C364" s="401"/>
      <c r="D364" s="402" t="s">
        <v>341</v>
      </c>
      <c r="E364" s="403"/>
      <c r="F364" s="403"/>
      <c r="G364" s="404"/>
      <c r="H364" s="405"/>
      <c r="I364" s="406">
        <v>0</v>
      </c>
      <c r="J364" s="349">
        <v>39000</v>
      </c>
      <c r="K364" s="513">
        <v>39000</v>
      </c>
      <c r="L364" s="509">
        <f t="shared" si="9"/>
        <v>100</v>
      </c>
      <c r="M364" s="398"/>
      <c r="N364" s="186"/>
      <c r="O364" s="399"/>
    </row>
    <row r="365" spans="1:15" s="14" customFormat="1" ht="27" customHeight="1">
      <c r="A365" s="54">
        <v>10</v>
      </c>
      <c r="B365" s="323" t="s">
        <v>120</v>
      </c>
      <c r="C365" s="54">
        <v>85402</v>
      </c>
      <c r="D365" s="144" t="s">
        <v>180</v>
      </c>
      <c r="E365" s="145">
        <v>1871576</v>
      </c>
      <c r="F365" s="145">
        <v>1554372</v>
      </c>
      <c r="G365" s="146">
        <f>G366</f>
        <v>1551518.58</v>
      </c>
      <c r="H365" s="147">
        <f>G365/F365*100</f>
        <v>99.81642618369348</v>
      </c>
      <c r="I365" s="195"/>
      <c r="J365" s="195"/>
      <c r="K365" s="196"/>
      <c r="L365" s="306"/>
      <c r="M365" s="7"/>
      <c r="N365" s="8"/>
      <c r="O365" s="15"/>
    </row>
    <row r="366" spans="1:15" s="14" customFormat="1" ht="32.25" customHeight="1">
      <c r="A366" s="54"/>
      <c r="B366" s="323"/>
      <c r="C366" s="209"/>
      <c r="D366" s="151" t="s">
        <v>149</v>
      </c>
      <c r="E366" s="74"/>
      <c r="F366" s="74"/>
      <c r="G366" s="75">
        <v>1551518.58</v>
      </c>
      <c r="H366" s="61"/>
      <c r="I366" s="140"/>
      <c r="J366" s="140"/>
      <c r="K366" s="141"/>
      <c r="L366" s="318"/>
      <c r="M366" s="7"/>
      <c r="N366" s="8"/>
      <c r="O366" s="15"/>
    </row>
    <row r="367" spans="1:15" s="14" customFormat="1" ht="43.5" customHeight="1">
      <c r="A367" s="50">
        <v>11</v>
      </c>
      <c r="B367" s="51" t="s">
        <v>120</v>
      </c>
      <c r="C367" s="50">
        <v>85419</v>
      </c>
      <c r="D367" s="76" t="s">
        <v>150</v>
      </c>
      <c r="E367" s="62">
        <v>5338662</v>
      </c>
      <c r="F367" s="62">
        <v>4989010</v>
      </c>
      <c r="G367" s="63">
        <f>SUM(G368:G370)</f>
        <v>4989009.04</v>
      </c>
      <c r="H367" s="52">
        <f>G367/F367*100</f>
        <v>99.99998075770544</v>
      </c>
      <c r="I367" s="56"/>
      <c r="J367" s="56"/>
      <c r="K367" s="57"/>
      <c r="L367" s="269"/>
      <c r="M367" s="7"/>
      <c r="N367" s="8"/>
      <c r="O367" s="15"/>
    </row>
    <row r="368" spans="1:15" s="14" customFormat="1" ht="37.5" customHeight="1">
      <c r="A368" s="438"/>
      <c r="B368" s="342"/>
      <c r="C368" s="343"/>
      <c r="D368" s="291" t="s">
        <v>241</v>
      </c>
      <c r="E368" s="69"/>
      <c r="F368" s="69"/>
      <c r="G368" s="290">
        <v>1237274.96</v>
      </c>
      <c r="H368" s="288"/>
      <c r="I368" s="286"/>
      <c r="J368" s="286"/>
      <c r="K368" s="287"/>
      <c r="L368" s="341"/>
      <c r="M368" s="7"/>
      <c r="N368" s="8"/>
      <c r="O368" s="15"/>
    </row>
    <row r="369" spans="1:15" s="14" customFormat="1" ht="52.5" customHeight="1">
      <c r="A369" s="439"/>
      <c r="B369" s="212"/>
      <c r="C369" s="213"/>
      <c r="D369" s="180" t="s">
        <v>142</v>
      </c>
      <c r="E369" s="167"/>
      <c r="F369" s="167"/>
      <c r="G369" s="73">
        <v>3018413.92</v>
      </c>
      <c r="H369" s="60"/>
      <c r="I369" s="58"/>
      <c r="J369" s="58"/>
      <c r="K369" s="59"/>
      <c r="L369" s="315"/>
      <c r="M369" s="7"/>
      <c r="N369" s="8"/>
      <c r="O369" s="15"/>
    </row>
    <row r="370" spans="1:15" s="14" customFormat="1" ht="45.75" customHeight="1">
      <c r="A370" s="400"/>
      <c r="B370" s="214"/>
      <c r="C370" s="215"/>
      <c r="D370" s="216" t="s">
        <v>242</v>
      </c>
      <c r="E370" s="74"/>
      <c r="F370" s="74"/>
      <c r="G370" s="75">
        <v>733320.16</v>
      </c>
      <c r="H370" s="61"/>
      <c r="I370" s="140"/>
      <c r="J370" s="140"/>
      <c r="K370" s="141"/>
      <c r="L370" s="318"/>
      <c r="M370" s="7"/>
      <c r="N370" s="8"/>
      <c r="O370" s="15"/>
    </row>
    <row r="371" spans="1:15" s="357" customFormat="1" ht="75" customHeight="1">
      <c r="A371" s="50">
        <v>12</v>
      </c>
      <c r="B371" s="51">
        <v>926</v>
      </c>
      <c r="C371" s="50">
        <v>92605</v>
      </c>
      <c r="D371" s="142" t="s">
        <v>329</v>
      </c>
      <c r="E371" s="426"/>
      <c r="F371" s="370"/>
      <c r="G371" s="371"/>
      <c r="H371" s="427"/>
      <c r="I371" s="372">
        <v>0</v>
      </c>
      <c r="J371" s="428">
        <v>38000</v>
      </c>
      <c r="K371" s="373">
        <v>38000</v>
      </c>
      <c r="L371" s="374">
        <v>100</v>
      </c>
      <c r="M371" s="375"/>
      <c r="N371" s="355"/>
      <c r="O371" s="376"/>
    </row>
    <row r="372" spans="1:15" s="380" customFormat="1" ht="15.75">
      <c r="A372" s="440"/>
      <c r="B372" s="48"/>
      <c r="C372" s="49"/>
      <c r="D372" s="415" t="s">
        <v>75</v>
      </c>
      <c r="E372" s="416"/>
      <c r="F372" s="416"/>
      <c r="G372" s="418"/>
      <c r="H372" s="421"/>
      <c r="I372" s="422">
        <v>0</v>
      </c>
      <c r="J372" s="424">
        <v>18900</v>
      </c>
      <c r="K372" s="424">
        <v>18900</v>
      </c>
      <c r="L372" s="506">
        <v>100</v>
      </c>
      <c r="M372" s="377"/>
      <c r="N372" s="378"/>
      <c r="O372" s="379"/>
    </row>
    <row r="373" spans="1:15" s="357" customFormat="1" ht="15">
      <c r="A373" s="441"/>
      <c r="B373" s="413"/>
      <c r="C373" s="182"/>
      <c r="D373" s="415" t="s">
        <v>95</v>
      </c>
      <c r="E373" s="417"/>
      <c r="F373" s="417"/>
      <c r="G373" s="419"/>
      <c r="H373" s="417"/>
      <c r="I373" s="423">
        <v>0</v>
      </c>
      <c r="J373" s="425">
        <v>3600</v>
      </c>
      <c r="K373" s="425">
        <v>3600</v>
      </c>
      <c r="L373" s="507">
        <v>100</v>
      </c>
      <c r="M373" s="375"/>
      <c r="N373" s="355"/>
      <c r="O373" s="376"/>
    </row>
    <row r="374" spans="1:15" s="357" customFormat="1" ht="15">
      <c r="A374" s="441"/>
      <c r="B374" s="413"/>
      <c r="C374" s="182"/>
      <c r="D374" s="415" t="s">
        <v>330</v>
      </c>
      <c r="E374" s="417"/>
      <c r="F374" s="417"/>
      <c r="G374" s="417"/>
      <c r="H374" s="417"/>
      <c r="I374" s="423">
        <v>0</v>
      </c>
      <c r="J374" s="425">
        <v>4000</v>
      </c>
      <c r="K374" s="425">
        <v>4000</v>
      </c>
      <c r="L374" s="507">
        <v>100</v>
      </c>
      <c r="M374" s="375"/>
      <c r="N374" s="355"/>
      <c r="O374" s="376"/>
    </row>
    <row r="375" spans="1:15" s="357" customFormat="1" ht="15">
      <c r="A375" s="441"/>
      <c r="B375" s="413"/>
      <c r="C375" s="182"/>
      <c r="D375" s="415" t="s">
        <v>331</v>
      </c>
      <c r="E375" s="417"/>
      <c r="F375" s="417"/>
      <c r="G375" s="417"/>
      <c r="H375" s="417"/>
      <c r="I375" s="423">
        <v>0</v>
      </c>
      <c r="J375" s="425">
        <v>2000</v>
      </c>
      <c r="K375" s="425">
        <v>2000</v>
      </c>
      <c r="L375" s="507">
        <v>100</v>
      </c>
      <c r="M375" s="375"/>
      <c r="N375" s="355"/>
      <c r="O375" s="376"/>
    </row>
    <row r="376" spans="1:15" s="357" customFormat="1" ht="14.25" customHeight="1">
      <c r="A376" s="441"/>
      <c r="B376" s="413"/>
      <c r="C376" s="182"/>
      <c r="D376" s="415" t="s">
        <v>332</v>
      </c>
      <c r="E376" s="417"/>
      <c r="F376" s="417"/>
      <c r="G376" s="417"/>
      <c r="H376" s="417"/>
      <c r="I376" s="423">
        <v>0</v>
      </c>
      <c r="J376" s="425">
        <v>9500</v>
      </c>
      <c r="K376" s="425">
        <v>9500</v>
      </c>
      <c r="L376" s="507">
        <v>100</v>
      </c>
      <c r="M376" s="375"/>
      <c r="N376" s="355"/>
      <c r="O376" s="376"/>
    </row>
    <row r="377" spans="1:15" s="380" customFormat="1" ht="65.25" customHeight="1">
      <c r="A377" s="410"/>
      <c r="B377" s="409"/>
      <c r="C377" s="409"/>
      <c r="D377" s="201" t="s">
        <v>333</v>
      </c>
      <c r="E377" s="414"/>
      <c r="F377" s="410"/>
      <c r="G377" s="414"/>
      <c r="H377" s="410"/>
      <c r="I377" s="411"/>
      <c r="J377" s="420"/>
      <c r="K377" s="410"/>
      <c r="L377" s="412"/>
      <c r="M377" s="377"/>
      <c r="N377" s="378"/>
      <c r="O377" s="379"/>
    </row>
    <row r="378" spans="1:15" s="38" customFormat="1" ht="38.25" customHeight="1">
      <c r="A378" s="50"/>
      <c r="B378" s="51"/>
      <c r="C378" s="50"/>
      <c r="D378" s="97" t="s">
        <v>187</v>
      </c>
      <c r="E378" s="65"/>
      <c r="F378" s="65"/>
      <c r="G378" s="66"/>
      <c r="H378" s="67"/>
      <c r="I378" s="64">
        <f>SUM(I379,I381)</f>
        <v>0</v>
      </c>
      <c r="J378" s="64">
        <f>SUM(J379,J381)</f>
        <v>31248</v>
      </c>
      <c r="K378" s="81">
        <f>SUM(K379,K381)</f>
        <v>31247.6</v>
      </c>
      <c r="L378" s="269">
        <f>K378/J378*100</f>
        <v>99.99871991807476</v>
      </c>
      <c r="M378" s="4"/>
      <c r="N378" s="36"/>
      <c r="O378" s="37"/>
    </row>
    <row r="379" spans="1:15" s="38" customFormat="1" ht="60">
      <c r="A379" s="50">
        <v>1</v>
      </c>
      <c r="B379" s="51">
        <v>851</v>
      </c>
      <c r="C379" s="50">
        <v>85156</v>
      </c>
      <c r="D379" s="76" t="s">
        <v>109</v>
      </c>
      <c r="E379" s="65"/>
      <c r="F379" s="65"/>
      <c r="G379" s="66"/>
      <c r="H379" s="67"/>
      <c r="I379" s="64">
        <f>SUM(I380)</f>
        <v>0</v>
      </c>
      <c r="J379" s="64">
        <f>SUM(J380)</f>
        <v>562</v>
      </c>
      <c r="K379" s="81">
        <f>SUM(K380)</f>
        <v>561.6</v>
      </c>
      <c r="L379" s="269">
        <f>K379/J379*100</f>
        <v>99.9288256227758</v>
      </c>
      <c r="M379" s="4"/>
      <c r="N379" s="37"/>
      <c r="O379" s="37"/>
    </row>
    <row r="380" spans="1:15" s="38" customFormat="1" ht="28.5" customHeight="1">
      <c r="A380" s="270"/>
      <c r="B380" s="51"/>
      <c r="C380" s="50"/>
      <c r="D380" s="363" t="s">
        <v>186</v>
      </c>
      <c r="E380" s="65"/>
      <c r="F380" s="65"/>
      <c r="G380" s="66"/>
      <c r="H380" s="67"/>
      <c r="I380" s="68">
        <v>0</v>
      </c>
      <c r="J380" s="68">
        <v>562</v>
      </c>
      <c r="K380" s="77">
        <v>561.6</v>
      </c>
      <c r="L380" s="269">
        <f>K380/J380*100</f>
        <v>99.9288256227758</v>
      </c>
      <c r="M380" s="4"/>
      <c r="N380" s="37"/>
      <c r="O380" s="37"/>
    </row>
    <row r="381" spans="1:15" s="38" customFormat="1" ht="60">
      <c r="A381" s="50">
        <v>2</v>
      </c>
      <c r="B381" s="53">
        <v>852</v>
      </c>
      <c r="C381" s="50">
        <v>85201</v>
      </c>
      <c r="D381" s="76" t="s">
        <v>109</v>
      </c>
      <c r="E381" s="442"/>
      <c r="F381" s="332"/>
      <c r="G381" s="333"/>
      <c r="H381" s="334"/>
      <c r="I381" s="266">
        <f>SUM(I382)</f>
        <v>0</v>
      </c>
      <c r="J381" s="305">
        <f>SUM(J382)</f>
        <v>30686</v>
      </c>
      <c r="K381" s="257">
        <f>SUM(K382)</f>
        <v>30686</v>
      </c>
      <c r="L381" s="508">
        <f>K381/J381*100</f>
        <v>100</v>
      </c>
      <c r="M381" s="4"/>
      <c r="N381" s="37"/>
      <c r="O381" s="37"/>
    </row>
    <row r="382" spans="1:15" s="38" customFormat="1" ht="41.25" customHeight="1">
      <c r="A382" s="400"/>
      <c r="B382" s="53"/>
      <c r="C382" s="54"/>
      <c r="D382" s="335" t="s">
        <v>186</v>
      </c>
      <c r="E382" s="331"/>
      <c r="F382" s="332"/>
      <c r="G382" s="333"/>
      <c r="H382" s="334"/>
      <c r="I382" s="103">
        <v>0</v>
      </c>
      <c r="J382" s="103">
        <v>30686</v>
      </c>
      <c r="K382" s="75">
        <v>30686</v>
      </c>
      <c r="L382" s="509">
        <f>K382/J382*100</f>
        <v>100</v>
      </c>
      <c r="M382" s="4"/>
      <c r="N382" s="37"/>
      <c r="O382" s="37"/>
    </row>
    <row r="383" spans="1:12" ht="21.75" customHeight="1">
      <c r="A383" s="271"/>
      <c r="B383" s="30"/>
      <c r="C383" s="30"/>
      <c r="D383" s="31"/>
      <c r="E383" s="32"/>
      <c r="F383" s="32"/>
      <c r="G383" s="33"/>
      <c r="H383" s="34"/>
      <c r="I383" s="32"/>
      <c r="J383" s="32"/>
      <c r="K383" s="33"/>
      <c r="L383" s="35"/>
    </row>
    <row r="384" spans="1:12" ht="12.75">
      <c r="A384" s="271"/>
      <c r="B384" s="30"/>
      <c r="C384" s="30"/>
      <c r="D384" s="39"/>
      <c r="E384" s="40"/>
      <c r="F384" s="40"/>
      <c r="G384" s="41"/>
      <c r="H384" s="34"/>
      <c r="I384" s="40"/>
      <c r="J384" s="40"/>
      <c r="K384" s="41"/>
      <c r="L384" s="42"/>
    </row>
    <row r="385" ht="12.75">
      <c r="G385" s="43"/>
    </row>
  </sheetData>
  <sheetProtection/>
  <mergeCells count="22">
    <mergeCell ref="I226:I228"/>
    <mergeCell ref="J226:J228"/>
    <mergeCell ref="G6:G7"/>
    <mergeCell ref="H6:H7"/>
    <mergeCell ref="I6:J6"/>
    <mergeCell ref="K6:K7"/>
    <mergeCell ref="A3:L3"/>
    <mergeCell ref="A5:A7"/>
    <mergeCell ref="B5:B7"/>
    <mergeCell ref="C5:C7"/>
    <mergeCell ref="D5:D7"/>
    <mergeCell ref="E5:H5"/>
    <mergeCell ref="L6:L7"/>
    <mergeCell ref="I5:L5"/>
    <mergeCell ref="E6:F6"/>
    <mergeCell ref="A229:A232"/>
    <mergeCell ref="B229:B232"/>
    <mergeCell ref="C229:C232"/>
    <mergeCell ref="D229:D232"/>
    <mergeCell ref="K226:K228"/>
    <mergeCell ref="B226:B228"/>
    <mergeCell ref="C226:C228"/>
  </mergeCells>
  <printOptions/>
  <pageMargins left="0.2362204724409449" right="0.2362204724409449" top="0.35433070866141736" bottom="0.35433070866141736" header="0.31496062992125984" footer="0.31496062992125984"/>
  <pageSetup firstPageNumber="292" useFirstPageNumber="1" horizontalDpi="600" verticalDpi="600" orientation="landscape" paperSize="9" scale="82" r:id="rId1"/>
  <headerFooter alignWithMargins="0">
    <oddFooter>&amp;C&amp;P</oddFooter>
  </headerFooter>
  <rowBreaks count="21" manualBreakCount="21">
    <brk id="24" max="255" man="1"/>
    <brk id="44" max="11" man="1"/>
    <brk id="66" max="255" man="1"/>
    <brk id="82" max="255" man="1"/>
    <brk id="99" max="255" man="1"/>
    <brk id="117" max="255" man="1"/>
    <brk id="147" max="255" man="1"/>
    <brk id="164" max="255" man="1"/>
    <brk id="179" max="255" man="1"/>
    <brk id="194" max="255" man="1"/>
    <brk id="211" max="255" man="1"/>
    <brk id="235" max="255" man="1"/>
    <brk id="265" max="255" man="1"/>
    <brk id="287" max="255" man="1"/>
    <brk id="298" max="255" man="1"/>
    <brk id="309" max="255" man="1"/>
    <brk id="322" max="255" man="1"/>
    <brk id="333" max="255" man="1"/>
    <brk id="349" max="255" man="1"/>
    <brk id="364" max="255" man="1"/>
    <brk id="378" max="255" man="1"/>
  </rowBreaks>
  <ignoredErrors>
    <ignoredError sqref="H11 H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2014-03-28T11:42:54Z</cp:lastPrinted>
  <dcterms:created xsi:type="dcterms:W3CDTF">2004-02-17T10:57:28Z</dcterms:created>
  <dcterms:modified xsi:type="dcterms:W3CDTF">2014-03-28T11:42:59Z</dcterms:modified>
  <cp:category/>
  <cp:version/>
  <cp:contentType/>
  <cp:contentStatus/>
</cp:coreProperties>
</file>